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SANTA CATARINA\Mundial Rock\"/>
    </mc:Choice>
  </mc:AlternateContent>
  <bookViews>
    <workbookView xWindow="0" yWindow="0" windowWidth="20490" windowHeight="7095" firstSheet="10" activeTab="10"/>
  </bookViews>
  <sheets>
    <sheet name="CAPA" sheetId="1" state="hidden" r:id="rId1"/>
    <sheet name="SCE_ESTADO" sheetId="2" state="hidden" r:id="rId2"/>
    <sheet name="SC1_FPOLIS" sheetId="3" state="hidden" r:id="rId3"/>
    <sheet name="SC2_ITAJAI" sheetId="4" state="hidden" r:id="rId4"/>
    <sheet name="SC3_CRICIÚMA" sheetId="5" state="hidden" r:id="rId5"/>
    <sheet name="SC4_JOINVILLE" sheetId="6" state="hidden" r:id="rId6"/>
    <sheet name="SC5_BLUMENAU" sheetId="7" state="hidden" r:id="rId7"/>
    <sheet name="SC6_OESTE " sheetId="8" state="hidden" r:id="rId8"/>
    <sheet name="TOTAL DE MÍDIA" sheetId="9" state="hidden" r:id="rId9"/>
    <sheet name=" PROJETOS" sheetId="10" state="hidden" r:id="rId10"/>
    <sheet name="ROCK I COM AÇÃO" sheetId="11" r:id="rId11"/>
    <sheet name="ROCK I SEM AÇÃO" sheetId="12" state="hidden" r:id="rId12"/>
    <sheet name="INFOS" sheetId="13" state="hidden" r:id="rId13"/>
  </sheets>
  <definedNames>
    <definedName name="_xlnm._FilterDatabase" localSheetId="2" hidden="1">SC1_FPOLIS!$C$8:$F$52</definedName>
    <definedName name="_xlnm._FilterDatabase" localSheetId="3" hidden="1">SC2_ITAJAI!$C$8:$F$52</definedName>
    <definedName name="_xlnm._FilterDatabase" localSheetId="4" hidden="1">SC3_CRICIÚMA!$C$8:$F$51</definedName>
    <definedName name="_xlnm._FilterDatabase" localSheetId="5" hidden="1">SC4_JOINVILLE!$C$8:$F$51</definedName>
    <definedName name="_xlnm._FilterDatabase" localSheetId="6" hidden="1">SC5_BLUMENAU!$C$8:$F$52</definedName>
    <definedName name="_xlnm._FilterDatabase" localSheetId="7" hidden="1">'SC6_OESTE '!$C$8:$F$52</definedName>
    <definedName name="_xlnm._FilterDatabase" localSheetId="1" hidden="1">SCE_ESTADO!$C$8:$F$51</definedName>
  </definedNames>
  <calcPr calcId="162913"/>
  <extLst>
    <ext uri="GoogleSheetsCustomDataVersion2">
      <go:sheetsCustomData xmlns:go="http://customooxmlschemas.google.com/" r:id="rId17" roundtripDataChecksum="GeEPdYP9b0CVeM/0STtznGabHRopYlvo4C1DFZEKB8A="/>
    </ext>
  </extLst>
</workbook>
</file>

<file path=xl/calcChain.xml><?xml version="1.0" encoding="utf-8"?>
<calcChain xmlns="http://schemas.openxmlformats.org/spreadsheetml/2006/main">
  <c r="C15" i="11" l="1"/>
  <c r="G4" i="11" l="1"/>
  <c r="G3" i="11"/>
  <c r="H3" i="11" s="1"/>
  <c r="G11" i="11"/>
  <c r="H11" i="11" s="1"/>
  <c r="J11" i="11" s="1"/>
  <c r="G10" i="11"/>
  <c r="H10" i="11" s="1"/>
  <c r="J10" i="11" s="1"/>
  <c r="G8" i="11"/>
  <c r="G7" i="11"/>
  <c r="H7" i="11" s="1"/>
  <c r="J7" i="11" s="1"/>
  <c r="J8" i="11"/>
  <c r="G9" i="11"/>
  <c r="H9" i="11" s="1"/>
  <c r="I13" i="12"/>
  <c r="L12" i="12"/>
  <c r="H12" i="12"/>
  <c r="J12" i="12" s="1"/>
  <c r="L11" i="12"/>
  <c r="H11" i="12"/>
  <c r="J11" i="12" s="1"/>
  <c r="L10" i="12"/>
  <c r="J10" i="12"/>
  <c r="H10" i="12"/>
  <c r="L9" i="12"/>
  <c r="J9" i="12"/>
  <c r="H9" i="12"/>
  <c r="L8" i="12"/>
  <c r="H8" i="12"/>
  <c r="J8" i="12" s="1"/>
  <c r="L7" i="12"/>
  <c r="J7" i="12"/>
  <c r="H7" i="12"/>
  <c r="H6" i="12"/>
  <c r="J6" i="12" s="1"/>
  <c r="J5" i="12"/>
  <c r="H5" i="12"/>
  <c r="L4" i="12"/>
  <c r="J4" i="12"/>
  <c r="H4" i="12"/>
  <c r="L3" i="12"/>
  <c r="H3" i="12"/>
  <c r="I20" i="11"/>
  <c r="L11" i="11"/>
  <c r="L10" i="11"/>
  <c r="L9" i="11"/>
  <c r="L8" i="11"/>
  <c r="L7" i="11"/>
  <c r="L6" i="11"/>
  <c r="H6" i="11"/>
  <c r="J6" i="11" s="1"/>
  <c r="L5" i="11"/>
  <c r="H5" i="11"/>
  <c r="J5" i="11" s="1"/>
  <c r="L4" i="11"/>
  <c r="H4" i="11"/>
  <c r="J4" i="11" s="1"/>
  <c r="L3" i="11"/>
  <c r="L20" i="11" s="1"/>
  <c r="B30" i="10"/>
  <c r="I23" i="10"/>
  <c r="L22" i="10"/>
  <c r="H22" i="10"/>
  <c r="J22" i="10" s="1"/>
  <c r="L21" i="10"/>
  <c r="H21" i="10"/>
  <c r="J21" i="10" s="1"/>
  <c r="J19" i="10"/>
  <c r="G17" i="10"/>
  <c r="H17" i="10" s="1"/>
  <c r="J17" i="10" s="1"/>
  <c r="F17" i="10"/>
  <c r="L17" i="10" s="1"/>
  <c r="L16" i="10"/>
  <c r="H16" i="10"/>
  <c r="J16" i="10" s="1"/>
  <c r="F16" i="10"/>
  <c r="F15" i="10"/>
  <c r="L15" i="10" s="1"/>
  <c r="L14" i="10"/>
  <c r="G14" i="10"/>
  <c r="H14" i="10" s="1"/>
  <c r="J14" i="10" s="1"/>
  <c r="L13" i="10"/>
  <c r="H13" i="10"/>
  <c r="J13" i="10" s="1"/>
  <c r="G13" i="10"/>
  <c r="L12" i="10"/>
  <c r="H12" i="10"/>
  <c r="J12" i="10" s="1"/>
  <c r="G12" i="10"/>
  <c r="L11" i="10"/>
  <c r="H11" i="10"/>
  <c r="J11" i="10" s="1"/>
  <c r="G11" i="10"/>
  <c r="L10" i="10"/>
  <c r="G10" i="10"/>
  <c r="H10" i="10" s="1"/>
  <c r="J10" i="10" s="1"/>
  <c r="L9" i="10"/>
  <c r="H9" i="10"/>
  <c r="J9" i="10" s="1"/>
  <c r="G9" i="10"/>
  <c r="L8" i="10"/>
  <c r="H8" i="10"/>
  <c r="J8" i="10" s="1"/>
  <c r="L7" i="10"/>
  <c r="G7" i="10"/>
  <c r="H7" i="10" s="1"/>
  <c r="J7" i="10" s="1"/>
  <c r="L6" i="10"/>
  <c r="G6" i="10"/>
  <c r="H6" i="10" s="1"/>
  <c r="J6" i="10" s="1"/>
  <c r="H7" i="9"/>
  <c r="H6" i="9"/>
  <c r="H5" i="9"/>
  <c r="H4" i="9"/>
  <c r="H3" i="9"/>
  <c r="H2" i="9"/>
  <c r="E2" i="9"/>
  <c r="D2" i="9"/>
  <c r="B2" i="9"/>
  <c r="AA48" i="8"/>
  <c r="AG46" i="8"/>
  <c r="X46" i="8"/>
  <c r="W46" i="8"/>
  <c r="U46" i="8"/>
  <c r="T46" i="8"/>
  <c r="K46" i="8"/>
  <c r="M46" i="8" s="1"/>
  <c r="H46" i="8"/>
  <c r="E46" i="8"/>
  <c r="C46" i="8"/>
  <c r="J46" i="8" s="1"/>
  <c r="AG45" i="8"/>
  <c r="X45" i="8"/>
  <c r="W45" i="8"/>
  <c r="U45" i="8"/>
  <c r="T45" i="8"/>
  <c r="C45" i="8"/>
  <c r="K45" i="8" s="1"/>
  <c r="AG44" i="8"/>
  <c r="X44" i="8"/>
  <c r="W44" i="8"/>
  <c r="U44" i="8"/>
  <c r="T44" i="8"/>
  <c r="C44" i="8"/>
  <c r="E44" i="8" s="1"/>
  <c r="AG43" i="8"/>
  <c r="X43" i="8"/>
  <c r="W43" i="8"/>
  <c r="U43" i="8"/>
  <c r="T43" i="8"/>
  <c r="C43" i="8"/>
  <c r="I43" i="8" s="1"/>
  <c r="AG42" i="8"/>
  <c r="X42" i="8"/>
  <c r="W42" i="8"/>
  <c r="U42" i="8"/>
  <c r="T42" i="8"/>
  <c r="J42" i="8"/>
  <c r="I42" i="8"/>
  <c r="C42" i="8"/>
  <c r="AG41" i="8"/>
  <c r="X41" i="8"/>
  <c r="W41" i="8"/>
  <c r="U41" i="8"/>
  <c r="T41" i="8"/>
  <c r="C41" i="8"/>
  <c r="K41" i="8" s="1"/>
  <c r="AG40" i="8"/>
  <c r="X40" i="8"/>
  <c r="W40" i="8"/>
  <c r="U40" i="8"/>
  <c r="T40" i="8"/>
  <c r="K40" i="8"/>
  <c r="C40" i="8"/>
  <c r="E40" i="8" s="1"/>
  <c r="AG39" i="8"/>
  <c r="X39" i="8"/>
  <c r="W39" i="8"/>
  <c r="U39" i="8"/>
  <c r="T39" i="8"/>
  <c r="C39" i="8"/>
  <c r="I39" i="8" s="1"/>
  <c r="AG38" i="8"/>
  <c r="X38" i="8"/>
  <c r="W38" i="8"/>
  <c r="U38" i="8"/>
  <c r="T38" i="8"/>
  <c r="I38" i="8"/>
  <c r="H38" i="8"/>
  <c r="C38" i="8"/>
  <c r="AG37" i="8"/>
  <c r="X37" i="8"/>
  <c r="W37" i="8"/>
  <c r="U37" i="8"/>
  <c r="T37" i="8"/>
  <c r="C37" i="8"/>
  <c r="K37" i="8" s="1"/>
  <c r="AG36" i="8"/>
  <c r="X36" i="8"/>
  <c r="W36" i="8"/>
  <c r="U36" i="8"/>
  <c r="T36" i="8"/>
  <c r="C36" i="8"/>
  <c r="AG35" i="8"/>
  <c r="X35" i="8"/>
  <c r="W35" i="8"/>
  <c r="U35" i="8"/>
  <c r="T35" i="8"/>
  <c r="C35" i="8"/>
  <c r="I35" i="8" s="1"/>
  <c r="AG34" i="8"/>
  <c r="X34" i="8"/>
  <c r="W34" i="8"/>
  <c r="U34" i="8"/>
  <c r="T34" i="8"/>
  <c r="K34" i="8"/>
  <c r="J34" i="8"/>
  <c r="H34" i="8"/>
  <c r="E34" i="8"/>
  <c r="D34" i="8"/>
  <c r="C34" i="8"/>
  <c r="I34" i="8" s="1"/>
  <c r="AG33" i="8"/>
  <c r="X33" i="8"/>
  <c r="W33" i="8"/>
  <c r="U33" i="8"/>
  <c r="T33" i="8"/>
  <c r="K33" i="8"/>
  <c r="H33" i="8"/>
  <c r="E33" i="8"/>
  <c r="C33" i="8"/>
  <c r="D33" i="8" s="1"/>
  <c r="AG32" i="8"/>
  <c r="X32" i="8"/>
  <c r="W32" i="8"/>
  <c r="U32" i="8"/>
  <c r="T32" i="8"/>
  <c r="K32" i="8"/>
  <c r="J32" i="8"/>
  <c r="C32" i="8"/>
  <c r="AG31" i="8"/>
  <c r="X31" i="8"/>
  <c r="W31" i="8"/>
  <c r="U31" i="8"/>
  <c r="T31" i="8"/>
  <c r="C31" i="8"/>
  <c r="AG30" i="8"/>
  <c r="X30" i="8"/>
  <c r="W30" i="8"/>
  <c r="U30" i="8"/>
  <c r="T30" i="8"/>
  <c r="C30" i="8"/>
  <c r="J30" i="8" s="1"/>
  <c r="AG29" i="8"/>
  <c r="X29" i="8"/>
  <c r="W29" i="8"/>
  <c r="U29" i="8"/>
  <c r="T29" i="8"/>
  <c r="I29" i="8"/>
  <c r="H29" i="8"/>
  <c r="C29" i="8"/>
  <c r="D29" i="8" s="1"/>
  <c r="AG28" i="8"/>
  <c r="X28" i="8"/>
  <c r="W28" i="8"/>
  <c r="U28" i="8"/>
  <c r="T28" i="8"/>
  <c r="K28" i="8"/>
  <c r="C28" i="8"/>
  <c r="AG27" i="8"/>
  <c r="X27" i="8"/>
  <c r="W27" i="8"/>
  <c r="U27" i="8"/>
  <c r="T27" i="8"/>
  <c r="H27" i="8"/>
  <c r="C27" i="8"/>
  <c r="AG26" i="8"/>
  <c r="X26" i="8"/>
  <c r="W26" i="8"/>
  <c r="U26" i="8"/>
  <c r="T26" i="8"/>
  <c r="C26" i="8"/>
  <c r="AG25" i="8"/>
  <c r="X25" i="8"/>
  <c r="W25" i="8"/>
  <c r="U25" i="8"/>
  <c r="T25" i="8"/>
  <c r="C25" i="8"/>
  <c r="AG24" i="8"/>
  <c r="X24" i="8"/>
  <c r="W24" i="8"/>
  <c r="U24" i="8"/>
  <c r="T24" i="8"/>
  <c r="I24" i="8"/>
  <c r="D24" i="8"/>
  <c r="C24" i="8"/>
  <c r="H24" i="8" s="1"/>
  <c r="AG23" i="8"/>
  <c r="X23" i="8"/>
  <c r="W23" i="8"/>
  <c r="U23" i="8"/>
  <c r="T23" i="8"/>
  <c r="K23" i="8"/>
  <c r="H23" i="8"/>
  <c r="C23" i="8"/>
  <c r="E23" i="8" s="1"/>
  <c r="AG22" i="8"/>
  <c r="X22" i="8"/>
  <c r="W22" i="8"/>
  <c r="U22" i="8"/>
  <c r="T22" i="8"/>
  <c r="C22" i="8"/>
  <c r="J22" i="8" s="1"/>
  <c r="AG21" i="8"/>
  <c r="X21" i="8"/>
  <c r="W21" i="8"/>
  <c r="U21" i="8"/>
  <c r="T21" i="8"/>
  <c r="K21" i="8"/>
  <c r="C21" i="8"/>
  <c r="AG20" i="8"/>
  <c r="X20" i="8"/>
  <c r="W20" i="8"/>
  <c r="U20" i="8"/>
  <c r="T20" i="8"/>
  <c r="J20" i="8"/>
  <c r="I20" i="8"/>
  <c r="C20" i="8"/>
  <c r="H20" i="8" s="1"/>
  <c r="AG19" i="8"/>
  <c r="X19" i="8"/>
  <c r="W19" i="8"/>
  <c r="U19" i="8"/>
  <c r="T19" i="8"/>
  <c r="K19" i="8"/>
  <c r="C19" i="8"/>
  <c r="E19" i="8" s="1"/>
  <c r="AG18" i="8"/>
  <c r="X18" i="8"/>
  <c r="W18" i="8"/>
  <c r="U18" i="8"/>
  <c r="T18" i="8"/>
  <c r="D18" i="8"/>
  <c r="C18" i="8"/>
  <c r="J18" i="8" s="1"/>
  <c r="AG17" i="8"/>
  <c r="X17" i="8"/>
  <c r="W17" i="8"/>
  <c r="U17" i="8"/>
  <c r="T17" i="8"/>
  <c r="K17" i="8"/>
  <c r="H17" i="8"/>
  <c r="E17" i="8"/>
  <c r="C17" i="8"/>
  <c r="D17" i="8" s="1"/>
  <c r="AG16" i="8"/>
  <c r="X16" i="8"/>
  <c r="W16" i="8"/>
  <c r="U16" i="8"/>
  <c r="T16" i="8"/>
  <c r="C16" i="8"/>
  <c r="AG15" i="8"/>
  <c r="X15" i="8"/>
  <c r="W15" i="8"/>
  <c r="U15" i="8"/>
  <c r="T15" i="8"/>
  <c r="C15" i="8"/>
  <c r="AG14" i="8"/>
  <c r="X14" i="8"/>
  <c r="W14" i="8"/>
  <c r="U14" i="8"/>
  <c r="T14" i="8"/>
  <c r="C14" i="8"/>
  <c r="J14" i="8" s="1"/>
  <c r="K13" i="8"/>
  <c r="M13" i="8" s="1"/>
  <c r="J13" i="8"/>
  <c r="I13" i="8"/>
  <c r="H13" i="8"/>
  <c r="L13" i="8" s="1"/>
  <c r="E13" i="8"/>
  <c r="D13" i="8"/>
  <c r="AG12" i="8"/>
  <c r="X12" i="8"/>
  <c r="W12" i="8"/>
  <c r="U12" i="8"/>
  <c r="T12" i="8"/>
  <c r="C12" i="8"/>
  <c r="J12" i="8" s="1"/>
  <c r="AG11" i="8"/>
  <c r="X11" i="8"/>
  <c r="W11" i="8"/>
  <c r="U11" i="8"/>
  <c r="T11" i="8"/>
  <c r="C11" i="8"/>
  <c r="AG10" i="8"/>
  <c r="X10" i="8"/>
  <c r="W10" i="8"/>
  <c r="U10" i="8"/>
  <c r="T10" i="8"/>
  <c r="C10" i="8"/>
  <c r="AG9" i="8"/>
  <c r="X9" i="8"/>
  <c r="W9" i="8"/>
  <c r="U9" i="8"/>
  <c r="T9" i="8"/>
  <c r="J9" i="8"/>
  <c r="C9" i="8"/>
  <c r="K5" i="8"/>
  <c r="B7" i="9" s="1"/>
  <c r="AG52" i="7"/>
  <c r="AH52" i="7" s="1"/>
  <c r="AF52" i="7"/>
  <c r="AA52" i="7"/>
  <c r="Z52" i="7"/>
  <c r="X52" i="7"/>
  <c r="Y52" i="7" s="1"/>
  <c r="W52" i="7"/>
  <c r="V52" i="7"/>
  <c r="T52" i="7"/>
  <c r="S52" i="7"/>
  <c r="W47" i="7"/>
  <c r="V47" i="7"/>
  <c r="AF46" i="7"/>
  <c r="W46" i="7"/>
  <c r="V46" i="7"/>
  <c r="T46" i="7"/>
  <c r="S46" i="7"/>
  <c r="K46" i="7"/>
  <c r="L46" i="7" s="1"/>
  <c r="H46" i="7"/>
  <c r="E46" i="7"/>
  <c r="C46" i="7"/>
  <c r="J46" i="7" s="1"/>
  <c r="AF45" i="7"/>
  <c r="W45" i="7"/>
  <c r="V45" i="7"/>
  <c r="T45" i="7"/>
  <c r="S45" i="7"/>
  <c r="H45" i="7"/>
  <c r="C45" i="7"/>
  <c r="E45" i="7" s="1"/>
  <c r="AF44" i="7"/>
  <c r="W44" i="7"/>
  <c r="V44" i="7"/>
  <c r="T44" i="7"/>
  <c r="S44" i="7"/>
  <c r="E44" i="7"/>
  <c r="C44" i="7"/>
  <c r="I44" i="7" s="1"/>
  <c r="AF43" i="7"/>
  <c r="W43" i="7"/>
  <c r="V43" i="7"/>
  <c r="T43" i="7"/>
  <c r="S43" i="7"/>
  <c r="D43" i="7"/>
  <c r="C43" i="7"/>
  <c r="K43" i="7" s="1"/>
  <c r="AF42" i="7"/>
  <c r="W42" i="7"/>
  <c r="V42" i="7"/>
  <c r="T42" i="7"/>
  <c r="S42" i="7"/>
  <c r="K42" i="7"/>
  <c r="J42" i="7"/>
  <c r="H42" i="7"/>
  <c r="E42" i="7"/>
  <c r="D42" i="7"/>
  <c r="C42" i="7"/>
  <c r="I42" i="7" s="1"/>
  <c r="AF41" i="7"/>
  <c r="W41" i="7"/>
  <c r="V41" i="7"/>
  <c r="T41" i="7"/>
  <c r="S41" i="7"/>
  <c r="K41" i="7"/>
  <c r="L41" i="7" s="1"/>
  <c r="J41" i="7"/>
  <c r="C41" i="7"/>
  <c r="E41" i="7" s="1"/>
  <c r="AF40" i="7"/>
  <c r="W40" i="7"/>
  <c r="V40" i="7"/>
  <c r="T40" i="7"/>
  <c r="S40" i="7"/>
  <c r="K40" i="7"/>
  <c r="C40" i="7"/>
  <c r="AF39" i="7"/>
  <c r="W39" i="7"/>
  <c r="V39" i="7"/>
  <c r="T39" i="7"/>
  <c r="S39" i="7"/>
  <c r="C39" i="7"/>
  <c r="AF38" i="7"/>
  <c r="W38" i="7"/>
  <c r="V38" i="7"/>
  <c r="T38" i="7"/>
  <c r="S38" i="7"/>
  <c r="J38" i="7"/>
  <c r="I38" i="7"/>
  <c r="D38" i="7"/>
  <c r="C38" i="7"/>
  <c r="E37" i="7"/>
  <c r="D37" i="7"/>
  <c r="E36" i="7"/>
  <c r="D36" i="7"/>
  <c r="AF35" i="7"/>
  <c r="W35" i="7"/>
  <c r="V35" i="7"/>
  <c r="T35" i="7"/>
  <c r="S35" i="7"/>
  <c r="C35" i="7"/>
  <c r="E35" i="7" s="1"/>
  <c r="AF34" i="7"/>
  <c r="W34" i="7"/>
  <c r="V34" i="7"/>
  <c r="T34" i="7"/>
  <c r="S34" i="7"/>
  <c r="C34" i="7"/>
  <c r="I34" i="7" s="1"/>
  <c r="AF33" i="7"/>
  <c r="W33" i="7"/>
  <c r="V33" i="7"/>
  <c r="T33" i="7"/>
  <c r="S33" i="7"/>
  <c r="C33" i="7"/>
  <c r="K33" i="7" s="1"/>
  <c r="AF32" i="7"/>
  <c r="W32" i="7"/>
  <c r="V32" i="7"/>
  <c r="T32" i="7"/>
  <c r="S32" i="7"/>
  <c r="E32" i="7"/>
  <c r="C32" i="7"/>
  <c r="H32" i="7" s="1"/>
  <c r="AF31" i="7"/>
  <c r="W31" i="7"/>
  <c r="V31" i="7"/>
  <c r="T31" i="7"/>
  <c r="S31" i="7"/>
  <c r="K31" i="7"/>
  <c r="H31" i="7"/>
  <c r="E31" i="7"/>
  <c r="D31" i="7"/>
  <c r="C31" i="7"/>
  <c r="J31" i="7" s="1"/>
  <c r="AF30" i="7"/>
  <c r="W30" i="7"/>
  <c r="V30" i="7"/>
  <c r="T30" i="7"/>
  <c r="S30" i="7"/>
  <c r="C30" i="7"/>
  <c r="J30" i="7" s="1"/>
  <c r="AF29" i="7"/>
  <c r="W29" i="7"/>
  <c r="V29" i="7"/>
  <c r="T29" i="7"/>
  <c r="S29" i="7"/>
  <c r="C29" i="7"/>
  <c r="D29" i="7" s="1"/>
  <c r="AF28" i="7"/>
  <c r="W28" i="7"/>
  <c r="V28" i="7"/>
  <c r="T28" i="7"/>
  <c r="S28" i="7"/>
  <c r="E28" i="7"/>
  <c r="D28" i="7"/>
  <c r="C28" i="7"/>
  <c r="H28" i="7" s="1"/>
  <c r="AF27" i="7"/>
  <c r="W27" i="7"/>
  <c r="V27" i="7"/>
  <c r="T27" i="7"/>
  <c r="S27" i="7"/>
  <c r="K27" i="7"/>
  <c r="C27" i="7"/>
  <c r="AF26" i="7"/>
  <c r="W26" i="7"/>
  <c r="V26" i="7"/>
  <c r="T26" i="7"/>
  <c r="S26" i="7"/>
  <c r="J26" i="7"/>
  <c r="I26" i="7"/>
  <c r="C26" i="7"/>
  <c r="E26" i="7" s="1"/>
  <c r="AF25" i="7"/>
  <c r="W25" i="7"/>
  <c r="V25" i="7"/>
  <c r="T25" i="7"/>
  <c r="S25" i="7"/>
  <c r="C25" i="7"/>
  <c r="D25" i="7" s="1"/>
  <c r="AF24" i="7"/>
  <c r="W24" i="7"/>
  <c r="V24" i="7"/>
  <c r="T24" i="7"/>
  <c r="S24" i="7"/>
  <c r="C24" i="7"/>
  <c r="D24" i="7" s="1"/>
  <c r="AF23" i="7"/>
  <c r="W23" i="7"/>
  <c r="V23" i="7"/>
  <c r="T23" i="7"/>
  <c r="S23" i="7"/>
  <c r="C23" i="7"/>
  <c r="H23" i="7" s="1"/>
  <c r="AF22" i="7"/>
  <c r="W22" i="7"/>
  <c r="V22" i="7"/>
  <c r="T22" i="7"/>
  <c r="S22" i="7"/>
  <c r="I22" i="7"/>
  <c r="H22" i="7"/>
  <c r="C22" i="7"/>
  <c r="E22" i="7" s="1"/>
  <c r="AF21" i="7"/>
  <c r="W21" i="7"/>
  <c r="V21" i="7"/>
  <c r="T21" i="7"/>
  <c r="S21" i="7"/>
  <c r="C21" i="7"/>
  <c r="D21" i="7" s="1"/>
  <c r="AF20" i="7"/>
  <c r="W20" i="7"/>
  <c r="V20" i="7"/>
  <c r="T20" i="7"/>
  <c r="S20" i="7"/>
  <c r="C20" i="7"/>
  <c r="AF19" i="7"/>
  <c r="W19" i="7"/>
  <c r="V19" i="7"/>
  <c r="T19" i="7"/>
  <c r="S19" i="7"/>
  <c r="K19" i="7"/>
  <c r="H19" i="7"/>
  <c r="E19" i="7"/>
  <c r="D19" i="7"/>
  <c r="C19" i="7"/>
  <c r="J19" i="7" s="1"/>
  <c r="AF18" i="7"/>
  <c r="W18" i="7"/>
  <c r="V18" i="7"/>
  <c r="T18" i="7"/>
  <c r="S18" i="7"/>
  <c r="K18" i="7"/>
  <c r="C18" i="7"/>
  <c r="AF17" i="7"/>
  <c r="W17" i="7"/>
  <c r="V17" i="7"/>
  <c r="T17" i="7"/>
  <c r="S17" i="7"/>
  <c r="C17" i="7"/>
  <c r="D17" i="7" s="1"/>
  <c r="AF16" i="7"/>
  <c r="W16" i="7"/>
  <c r="V16" i="7"/>
  <c r="T16" i="7"/>
  <c r="S16" i="7"/>
  <c r="E16" i="7"/>
  <c r="C16" i="7"/>
  <c r="H16" i="7" s="1"/>
  <c r="K15" i="7"/>
  <c r="L15" i="7" s="1"/>
  <c r="J15" i="7"/>
  <c r="I15" i="7"/>
  <c r="H15" i="7"/>
  <c r="E15" i="7"/>
  <c r="D15" i="7"/>
  <c r="AF14" i="7"/>
  <c r="W14" i="7"/>
  <c r="V14" i="7"/>
  <c r="T14" i="7"/>
  <c r="S14" i="7"/>
  <c r="I14" i="7"/>
  <c r="H14" i="7"/>
  <c r="C14" i="7"/>
  <c r="AF13" i="7"/>
  <c r="W13" i="7"/>
  <c r="V13" i="7"/>
  <c r="T13" i="7"/>
  <c r="S13" i="7"/>
  <c r="J13" i="7"/>
  <c r="I13" i="7"/>
  <c r="H13" i="7"/>
  <c r="C13" i="7"/>
  <c r="E13" i="7" s="1"/>
  <c r="AF12" i="7"/>
  <c r="W12" i="7"/>
  <c r="V12" i="7"/>
  <c r="T12" i="7"/>
  <c r="S12" i="7"/>
  <c r="C12" i="7"/>
  <c r="D12" i="7" s="1"/>
  <c r="AF11" i="7"/>
  <c r="W11" i="7"/>
  <c r="V11" i="7"/>
  <c r="T11" i="7"/>
  <c r="S11" i="7"/>
  <c r="C11" i="7"/>
  <c r="AF10" i="7"/>
  <c r="W10" i="7"/>
  <c r="V10" i="7"/>
  <c r="T10" i="7"/>
  <c r="S10" i="7"/>
  <c r="H10" i="7"/>
  <c r="D10" i="7"/>
  <c r="C10" i="7"/>
  <c r="J10" i="7" s="1"/>
  <c r="AF9" i="7"/>
  <c r="W9" i="7"/>
  <c r="V9" i="7"/>
  <c r="T9" i="7"/>
  <c r="S9" i="7"/>
  <c r="J9" i="7"/>
  <c r="E9" i="7"/>
  <c r="C9" i="7"/>
  <c r="AA9" i="7" s="1"/>
  <c r="K5" i="7"/>
  <c r="B6" i="9" s="1"/>
  <c r="AF46" i="6"/>
  <c r="W46" i="6"/>
  <c r="V46" i="6"/>
  <c r="T46" i="6"/>
  <c r="S46" i="6"/>
  <c r="J46" i="6"/>
  <c r="I46" i="6"/>
  <c r="H46" i="6"/>
  <c r="C46" i="6"/>
  <c r="AF45" i="6"/>
  <c r="W45" i="6"/>
  <c r="V45" i="6"/>
  <c r="T45" i="6"/>
  <c r="S45" i="6"/>
  <c r="J45" i="6"/>
  <c r="I45" i="6"/>
  <c r="H45" i="6"/>
  <c r="C45" i="6"/>
  <c r="AF44" i="6"/>
  <c r="W44" i="6"/>
  <c r="V44" i="6"/>
  <c r="T44" i="6"/>
  <c r="S44" i="6"/>
  <c r="J44" i="6"/>
  <c r="I44" i="6"/>
  <c r="H44" i="6"/>
  <c r="C44" i="6"/>
  <c r="AF43" i="6"/>
  <c r="W43" i="6"/>
  <c r="V43" i="6"/>
  <c r="T43" i="6"/>
  <c r="S43" i="6"/>
  <c r="J43" i="6"/>
  <c r="I43" i="6"/>
  <c r="H43" i="6"/>
  <c r="C43" i="6"/>
  <c r="AF42" i="6"/>
  <c r="W42" i="6"/>
  <c r="V42" i="6"/>
  <c r="T42" i="6"/>
  <c r="S42" i="6"/>
  <c r="J42" i="6"/>
  <c r="I42" i="6"/>
  <c r="H42" i="6"/>
  <c r="E42" i="6"/>
  <c r="C42" i="6"/>
  <c r="K42" i="6" s="1"/>
  <c r="L42" i="6" s="1"/>
  <c r="AF41" i="6"/>
  <c r="W41" i="6"/>
  <c r="V41" i="6"/>
  <c r="T41" i="6"/>
  <c r="S41" i="6"/>
  <c r="K41" i="6"/>
  <c r="J41" i="6"/>
  <c r="I41" i="6"/>
  <c r="H41" i="6"/>
  <c r="E41" i="6"/>
  <c r="D41" i="6"/>
  <c r="C41" i="6"/>
  <c r="AF40" i="6"/>
  <c r="W40" i="6"/>
  <c r="V40" i="6"/>
  <c r="T40" i="6"/>
  <c r="S40" i="6"/>
  <c r="J40" i="6"/>
  <c r="I40" i="6"/>
  <c r="H40" i="6"/>
  <c r="C40" i="6"/>
  <c r="AF39" i="6"/>
  <c r="W39" i="6"/>
  <c r="V39" i="6"/>
  <c r="T39" i="6"/>
  <c r="S39" i="6"/>
  <c r="J39" i="6"/>
  <c r="I39" i="6"/>
  <c r="H39" i="6"/>
  <c r="E39" i="6"/>
  <c r="D39" i="6"/>
  <c r="C39" i="6"/>
  <c r="K39" i="6" s="1"/>
  <c r="AF38" i="6"/>
  <c r="W38" i="6"/>
  <c r="V38" i="6"/>
  <c r="T38" i="6"/>
  <c r="S38" i="6"/>
  <c r="J38" i="6"/>
  <c r="I38" i="6"/>
  <c r="H38" i="6"/>
  <c r="C38" i="6"/>
  <c r="K37" i="6"/>
  <c r="L37" i="6" s="1"/>
  <c r="I37" i="6"/>
  <c r="H37" i="6"/>
  <c r="E37" i="6"/>
  <c r="D37" i="6"/>
  <c r="K36" i="6"/>
  <c r="L36" i="6" s="1"/>
  <c r="I36" i="6"/>
  <c r="H36" i="6"/>
  <c r="E36" i="6"/>
  <c r="D36" i="6"/>
  <c r="AF35" i="6"/>
  <c r="W35" i="6"/>
  <c r="V35" i="6"/>
  <c r="T35" i="6"/>
  <c r="S35" i="6"/>
  <c r="K35" i="6"/>
  <c r="J35" i="6"/>
  <c r="I35" i="6"/>
  <c r="H35" i="6"/>
  <c r="E35" i="6"/>
  <c r="D35" i="6"/>
  <c r="C35" i="6"/>
  <c r="AF34" i="6"/>
  <c r="W34" i="6"/>
  <c r="V34" i="6"/>
  <c r="T34" i="6"/>
  <c r="S34" i="6"/>
  <c r="J34" i="6"/>
  <c r="I34" i="6"/>
  <c r="H34" i="6"/>
  <c r="C34" i="6"/>
  <c r="K34" i="6" s="1"/>
  <c r="L34" i="6" s="1"/>
  <c r="AF33" i="6"/>
  <c r="W33" i="6"/>
  <c r="V33" i="6"/>
  <c r="T33" i="6"/>
  <c r="S33" i="6"/>
  <c r="L33" i="6"/>
  <c r="J33" i="6"/>
  <c r="I33" i="6"/>
  <c r="H33" i="6"/>
  <c r="E33" i="6"/>
  <c r="C33" i="6"/>
  <c r="K33" i="6" s="1"/>
  <c r="AF32" i="6"/>
  <c r="W32" i="6"/>
  <c r="V32" i="6"/>
  <c r="T32" i="6"/>
  <c r="S32" i="6"/>
  <c r="J32" i="6"/>
  <c r="I32" i="6"/>
  <c r="H32" i="6"/>
  <c r="E32" i="6"/>
  <c r="D32" i="6"/>
  <c r="C32" i="6"/>
  <c r="K32" i="6" s="1"/>
  <c r="AF31" i="6"/>
  <c r="W31" i="6"/>
  <c r="V31" i="6"/>
  <c r="T31" i="6"/>
  <c r="S31" i="6"/>
  <c r="K31" i="6"/>
  <c r="J31" i="6"/>
  <c r="I31" i="6"/>
  <c r="H31" i="6"/>
  <c r="E31" i="6"/>
  <c r="D31" i="6"/>
  <c r="C31" i="6"/>
  <c r="AF30" i="6"/>
  <c r="W30" i="6"/>
  <c r="V30" i="6"/>
  <c r="T30" i="6"/>
  <c r="S30" i="6"/>
  <c r="J30" i="6"/>
  <c r="I30" i="6"/>
  <c r="H30" i="6"/>
  <c r="C30" i="6"/>
  <c r="K30" i="6" s="1"/>
  <c r="AF29" i="6"/>
  <c r="W29" i="6"/>
  <c r="V29" i="6"/>
  <c r="T29" i="6"/>
  <c r="S29" i="6"/>
  <c r="K29" i="6"/>
  <c r="L29" i="6" s="1"/>
  <c r="J29" i="6"/>
  <c r="I29" i="6"/>
  <c r="H29" i="6"/>
  <c r="E29" i="6"/>
  <c r="C29" i="6"/>
  <c r="D29" i="6" s="1"/>
  <c r="AF28" i="6"/>
  <c r="W28" i="6"/>
  <c r="V28" i="6"/>
  <c r="T28" i="6"/>
  <c r="S28" i="6"/>
  <c r="J28" i="6"/>
  <c r="L28" i="6" s="1"/>
  <c r="I28" i="6"/>
  <c r="H28" i="6"/>
  <c r="E28" i="6"/>
  <c r="D28" i="6"/>
  <c r="C28" i="6"/>
  <c r="K28" i="6" s="1"/>
  <c r="AF27" i="6"/>
  <c r="W27" i="6"/>
  <c r="V27" i="6"/>
  <c r="T27" i="6"/>
  <c r="S27" i="6"/>
  <c r="K27" i="6"/>
  <c r="J27" i="6"/>
  <c r="I27" i="6"/>
  <c r="H27" i="6"/>
  <c r="E27" i="6"/>
  <c r="D27" i="6"/>
  <c r="C27" i="6"/>
  <c r="AF26" i="6"/>
  <c r="W26" i="6"/>
  <c r="V26" i="6"/>
  <c r="T26" i="6"/>
  <c r="S26" i="6"/>
  <c r="J26" i="6"/>
  <c r="I26" i="6"/>
  <c r="H26" i="6"/>
  <c r="C26" i="6"/>
  <c r="K26" i="6" s="1"/>
  <c r="L26" i="6" s="1"/>
  <c r="AF25" i="6"/>
  <c r="W25" i="6"/>
  <c r="V25" i="6"/>
  <c r="T25" i="6"/>
  <c r="S25" i="6"/>
  <c r="J25" i="6"/>
  <c r="I25" i="6"/>
  <c r="H25" i="6"/>
  <c r="C25" i="6"/>
  <c r="AF24" i="6"/>
  <c r="W24" i="6"/>
  <c r="V24" i="6"/>
  <c r="T24" i="6"/>
  <c r="S24" i="6"/>
  <c r="J24" i="6"/>
  <c r="I24" i="6"/>
  <c r="H24" i="6"/>
  <c r="C24" i="6"/>
  <c r="K24" i="6" s="1"/>
  <c r="L24" i="6" s="1"/>
  <c r="AF23" i="6"/>
  <c r="W23" i="6"/>
  <c r="V23" i="6"/>
  <c r="T23" i="6"/>
  <c r="S23" i="6"/>
  <c r="J23" i="6"/>
  <c r="I23" i="6"/>
  <c r="H23" i="6"/>
  <c r="D23" i="6"/>
  <c r="C23" i="6"/>
  <c r="AF22" i="6"/>
  <c r="W22" i="6"/>
  <c r="V22" i="6"/>
  <c r="T22" i="6"/>
  <c r="S22" i="6"/>
  <c r="J22" i="6"/>
  <c r="I22" i="6"/>
  <c r="H22" i="6"/>
  <c r="C22" i="6"/>
  <c r="AF21" i="6"/>
  <c r="W21" i="6"/>
  <c r="V21" i="6"/>
  <c r="T21" i="6"/>
  <c r="S21" i="6"/>
  <c r="J21" i="6"/>
  <c r="I21" i="6"/>
  <c r="H21" i="6"/>
  <c r="C21" i="6"/>
  <c r="K21" i="6" s="1"/>
  <c r="AF20" i="6"/>
  <c r="W20" i="6"/>
  <c r="V20" i="6"/>
  <c r="T20" i="6"/>
  <c r="S20" i="6"/>
  <c r="J20" i="6"/>
  <c r="I20" i="6"/>
  <c r="H20" i="6"/>
  <c r="C20" i="6"/>
  <c r="K20" i="6" s="1"/>
  <c r="L20" i="6" s="1"/>
  <c r="AF19" i="6"/>
  <c r="W19" i="6"/>
  <c r="V19" i="6"/>
  <c r="T19" i="6"/>
  <c r="S19" i="6"/>
  <c r="J19" i="6"/>
  <c r="I19" i="6"/>
  <c r="H19" i="6"/>
  <c r="C19" i="6"/>
  <c r="AF18" i="6"/>
  <c r="W18" i="6"/>
  <c r="V18" i="6"/>
  <c r="T18" i="6"/>
  <c r="S18" i="6"/>
  <c r="J18" i="6"/>
  <c r="I18" i="6"/>
  <c r="H18" i="6"/>
  <c r="C18" i="6"/>
  <c r="K18" i="6" s="1"/>
  <c r="L18" i="6" s="1"/>
  <c r="AF17" i="6"/>
  <c r="W17" i="6"/>
  <c r="V17" i="6"/>
  <c r="T17" i="6"/>
  <c r="S17" i="6"/>
  <c r="J17" i="6"/>
  <c r="I17" i="6"/>
  <c r="H17" i="6"/>
  <c r="C17" i="6"/>
  <c r="K17" i="6" s="1"/>
  <c r="AF16" i="6"/>
  <c r="W16" i="6"/>
  <c r="V16" i="6"/>
  <c r="T16" i="6"/>
  <c r="S16" i="6"/>
  <c r="L16" i="6"/>
  <c r="J16" i="6"/>
  <c r="I16" i="6"/>
  <c r="H16" i="6"/>
  <c r="E16" i="6"/>
  <c r="C16" i="6"/>
  <c r="K16" i="6" s="1"/>
  <c r="AF14" i="6"/>
  <c r="W14" i="6"/>
  <c r="V14" i="6"/>
  <c r="T14" i="6"/>
  <c r="S14" i="6"/>
  <c r="J14" i="6"/>
  <c r="I14" i="6"/>
  <c r="H14" i="6"/>
  <c r="C14" i="6"/>
  <c r="K14" i="6" s="1"/>
  <c r="L14" i="6" s="1"/>
  <c r="AF13" i="6"/>
  <c r="W13" i="6"/>
  <c r="V13" i="6"/>
  <c r="T13" i="6"/>
  <c r="S13" i="6"/>
  <c r="J13" i="6"/>
  <c r="I13" i="6"/>
  <c r="H13" i="6"/>
  <c r="C13" i="6"/>
  <c r="K13" i="6" s="1"/>
  <c r="L13" i="6" s="1"/>
  <c r="AF12" i="6"/>
  <c r="W12" i="6"/>
  <c r="V12" i="6"/>
  <c r="T12" i="6"/>
  <c r="S12" i="6"/>
  <c r="J12" i="6"/>
  <c r="I12" i="6"/>
  <c r="H12" i="6"/>
  <c r="C12" i="6"/>
  <c r="AF11" i="6"/>
  <c r="W11" i="6"/>
  <c r="V11" i="6"/>
  <c r="T11" i="6"/>
  <c r="S11" i="6"/>
  <c r="J11" i="6"/>
  <c r="I11" i="6"/>
  <c r="H11" i="6"/>
  <c r="C11" i="6"/>
  <c r="AF10" i="6"/>
  <c r="W10" i="6"/>
  <c r="V10" i="6"/>
  <c r="T10" i="6"/>
  <c r="S10" i="6"/>
  <c r="J10" i="6"/>
  <c r="I10" i="6"/>
  <c r="H10" i="6"/>
  <c r="C10" i="6"/>
  <c r="D10" i="6" s="1"/>
  <c r="AF9" i="6"/>
  <c r="W9" i="6"/>
  <c r="V9" i="6"/>
  <c r="T9" i="6"/>
  <c r="S9" i="6"/>
  <c r="J9" i="6"/>
  <c r="I9" i="6"/>
  <c r="H9" i="6"/>
  <c r="C9" i="6"/>
  <c r="K5" i="6"/>
  <c r="B5" i="9" s="1"/>
  <c r="AE46" i="5"/>
  <c r="W46" i="5"/>
  <c r="V46" i="5"/>
  <c r="T46" i="5"/>
  <c r="S46" i="5"/>
  <c r="J46" i="5"/>
  <c r="I46" i="5"/>
  <c r="H46" i="5"/>
  <c r="C46" i="5"/>
  <c r="K46" i="5" s="1"/>
  <c r="L46" i="5" s="1"/>
  <c r="AE45" i="5"/>
  <c r="W45" i="5"/>
  <c r="V45" i="5"/>
  <c r="T45" i="5"/>
  <c r="S45" i="5"/>
  <c r="J45" i="5"/>
  <c r="I45" i="5"/>
  <c r="H45" i="5"/>
  <c r="D45" i="5"/>
  <c r="C45" i="5"/>
  <c r="AF44" i="5"/>
  <c r="AE44" i="5"/>
  <c r="AA44" i="5"/>
  <c r="Z44" i="5"/>
  <c r="X44" i="5"/>
  <c r="Y44" i="5" s="1"/>
  <c r="W44" i="5"/>
  <c r="V44" i="5"/>
  <c r="T44" i="5"/>
  <c r="S44" i="5"/>
  <c r="J44" i="5"/>
  <c r="I44" i="5"/>
  <c r="H44" i="5"/>
  <c r="D44" i="5"/>
  <c r="C44" i="5"/>
  <c r="E44" i="5" s="1"/>
  <c r="AE43" i="5"/>
  <c r="W43" i="5"/>
  <c r="V43" i="5"/>
  <c r="T43" i="5"/>
  <c r="S43" i="5"/>
  <c r="K43" i="5"/>
  <c r="L43" i="5" s="1"/>
  <c r="J43" i="5"/>
  <c r="I43" i="5"/>
  <c r="H43" i="5"/>
  <c r="E43" i="5"/>
  <c r="D43" i="5"/>
  <c r="C43" i="5"/>
  <c r="AE42" i="5"/>
  <c r="W42" i="5"/>
  <c r="V42" i="5"/>
  <c r="T42" i="5"/>
  <c r="S42" i="5"/>
  <c r="J42" i="5"/>
  <c r="I42" i="5"/>
  <c r="H42" i="5"/>
  <c r="C42" i="5"/>
  <c r="K42" i="5" s="1"/>
  <c r="L42" i="5" s="1"/>
  <c r="AE41" i="5"/>
  <c r="W41" i="5"/>
  <c r="V41" i="5"/>
  <c r="T41" i="5"/>
  <c r="S41" i="5"/>
  <c r="J41" i="5"/>
  <c r="I41" i="5"/>
  <c r="H41" i="5"/>
  <c r="C41" i="5"/>
  <c r="AE40" i="5"/>
  <c r="W40" i="5"/>
  <c r="V40" i="5"/>
  <c r="T40" i="5"/>
  <c r="S40" i="5"/>
  <c r="J40" i="5"/>
  <c r="I40" i="5"/>
  <c r="H40" i="5"/>
  <c r="D40" i="5"/>
  <c r="C40" i="5"/>
  <c r="E40" i="5" s="1"/>
  <c r="AE39" i="5"/>
  <c r="W39" i="5"/>
  <c r="V39" i="5"/>
  <c r="T39" i="5"/>
  <c r="S39" i="5"/>
  <c r="K39" i="5"/>
  <c r="J39" i="5"/>
  <c r="I39" i="5"/>
  <c r="H39" i="5"/>
  <c r="E39" i="5"/>
  <c r="D39" i="5"/>
  <c r="C39" i="5"/>
  <c r="AE38" i="5"/>
  <c r="W38" i="5"/>
  <c r="V38" i="5"/>
  <c r="T38" i="5"/>
  <c r="S38" i="5"/>
  <c r="J38" i="5"/>
  <c r="I38" i="5"/>
  <c r="H38" i="5"/>
  <c r="C38" i="5"/>
  <c r="K38" i="5" s="1"/>
  <c r="K37" i="5"/>
  <c r="L37" i="5" s="1"/>
  <c r="E37" i="5"/>
  <c r="D37" i="5"/>
  <c r="K36" i="5"/>
  <c r="L36" i="5" s="1"/>
  <c r="E36" i="5"/>
  <c r="D36" i="5"/>
  <c r="AE35" i="5"/>
  <c r="W35" i="5"/>
  <c r="V35" i="5"/>
  <c r="T35" i="5"/>
  <c r="S35" i="5"/>
  <c r="J35" i="5"/>
  <c r="I35" i="5"/>
  <c r="H35" i="5"/>
  <c r="C35" i="5"/>
  <c r="E35" i="5" s="1"/>
  <c r="AE34" i="5"/>
  <c r="W34" i="5"/>
  <c r="V34" i="5"/>
  <c r="T34" i="5"/>
  <c r="S34" i="5"/>
  <c r="J34" i="5"/>
  <c r="I34" i="5"/>
  <c r="H34" i="5"/>
  <c r="C34" i="5"/>
  <c r="K34" i="5" s="1"/>
  <c r="L34" i="5" s="1"/>
  <c r="AE33" i="5"/>
  <c r="W33" i="5"/>
  <c r="V33" i="5"/>
  <c r="T33" i="5"/>
  <c r="S33" i="5"/>
  <c r="J33" i="5"/>
  <c r="I33" i="5"/>
  <c r="H33" i="5"/>
  <c r="C33" i="5"/>
  <c r="D33" i="5" s="1"/>
  <c r="AE32" i="5"/>
  <c r="W32" i="5"/>
  <c r="V32" i="5"/>
  <c r="T32" i="5"/>
  <c r="S32" i="5"/>
  <c r="J32" i="5"/>
  <c r="I32" i="5"/>
  <c r="H32" i="5"/>
  <c r="C32" i="5"/>
  <c r="AE31" i="5"/>
  <c r="W31" i="5"/>
  <c r="V31" i="5"/>
  <c r="T31" i="5"/>
  <c r="S31" i="5"/>
  <c r="K31" i="5"/>
  <c r="L31" i="5" s="1"/>
  <c r="J31" i="5"/>
  <c r="I31" i="5"/>
  <c r="H31" i="5"/>
  <c r="E31" i="5"/>
  <c r="C31" i="5"/>
  <c r="D31" i="5" s="1"/>
  <c r="AE30" i="5"/>
  <c r="W30" i="5"/>
  <c r="V30" i="5"/>
  <c r="T30" i="5"/>
  <c r="S30" i="5"/>
  <c r="J30" i="5"/>
  <c r="I30" i="5"/>
  <c r="H30" i="5"/>
  <c r="C30" i="5"/>
  <c r="E30" i="5" s="1"/>
  <c r="AE29" i="5"/>
  <c r="W29" i="5"/>
  <c r="V29" i="5"/>
  <c r="T29" i="5"/>
  <c r="S29" i="5"/>
  <c r="J29" i="5"/>
  <c r="I29" i="5"/>
  <c r="H29" i="5"/>
  <c r="C29" i="5"/>
  <c r="AE28" i="5"/>
  <c r="W28" i="5"/>
  <c r="V28" i="5"/>
  <c r="T28" i="5"/>
  <c r="S28" i="5"/>
  <c r="J28" i="5"/>
  <c r="I28" i="5"/>
  <c r="H28" i="5"/>
  <c r="C28" i="5"/>
  <c r="K28" i="5" s="1"/>
  <c r="L28" i="5" s="1"/>
  <c r="AE27" i="5"/>
  <c r="W27" i="5"/>
  <c r="V27" i="5"/>
  <c r="T27" i="5"/>
  <c r="S27" i="5"/>
  <c r="J27" i="5"/>
  <c r="I27" i="5"/>
  <c r="H27" i="5"/>
  <c r="C27" i="5"/>
  <c r="D27" i="5" s="1"/>
  <c r="AE26" i="5"/>
  <c r="W26" i="5"/>
  <c r="V26" i="5"/>
  <c r="T26" i="5"/>
  <c r="S26" i="5"/>
  <c r="J26" i="5"/>
  <c r="I26" i="5"/>
  <c r="H26" i="5"/>
  <c r="C26" i="5"/>
  <c r="E26" i="5" s="1"/>
  <c r="AE25" i="5"/>
  <c r="W25" i="5"/>
  <c r="V25" i="5"/>
  <c r="T25" i="5"/>
  <c r="S25" i="5"/>
  <c r="J25" i="5"/>
  <c r="I25" i="5"/>
  <c r="H25" i="5"/>
  <c r="C25" i="5"/>
  <c r="D25" i="5" s="1"/>
  <c r="AE24" i="5"/>
  <c r="W24" i="5"/>
  <c r="V24" i="5"/>
  <c r="T24" i="5"/>
  <c r="S24" i="5"/>
  <c r="J24" i="5"/>
  <c r="I24" i="5"/>
  <c r="H24" i="5"/>
  <c r="C24" i="5"/>
  <c r="AE23" i="5"/>
  <c r="W23" i="5"/>
  <c r="V23" i="5"/>
  <c r="T23" i="5"/>
  <c r="S23" i="5"/>
  <c r="K23" i="5"/>
  <c r="L23" i="5" s="1"/>
  <c r="J23" i="5"/>
  <c r="I23" i="5"/>
  <c r="H23" i="5"/>
  <c r="E23" i="5"/>
  <c r="C23" i="5"/>
  <c r="D23" i="5" s="1"/>
  <c r="AE22" i="5"/>
  <c r="W22" i="5"/>
  <c r="V22" i="5"/>
  <c r="T22" i="5"/>
  <c r="S22" i="5"/>
  <c r="J22" i="5"/>
  <c r="I22" i="5"/>
  <c r="H22" i="5"/>
  <c r="C22" i="5"/>
  <c r="AE21" i="5"/>
  <c r="W21" i="5"/>
  <c r="V21" i="5"/>
  <c r="T21" i="5"/>
  <c r="S21" i="5"/>
  <c r="K21" i="5"/>
  <c r="L21" i="5" s="1"/>
  <c r="J21" i="5"/>
  <c r="I21" i="5"/>
  <c r="H21" i="5"/>
  <c r="E21" i="5"/>
  <c r="C21" i="5"/>
  <c r="D21" i="5" s="1"/>
  <c r="AE20" i="5"/>
  <c r="W20" i="5"/>
  <c r="V20" i="5"/>
  <c r="T20" i="5"/>
  <c r="S20" i="5"/>
  <c r="J20" i="5"/>
  <c r="I20" i="5"/>
  <c r="H20" i="5"/>
  <c r="C20" i="5"/>
  <c r="D20" i="5" s="1"/>
  <c r="AE19" i="5"/>
  <c r="W19" i="5"/>
  <c r="V19" i="5"/>
  <c r="T19" i="5"/>
  <c r="S19" i="5"/>
  <c r="J19" i="5"/>
  <c r="I19" i="5"/>
  <c r="H19" i="5"/>
  <c r="C19" i="5"/>
  <c r="AE18" i="5"/>
  <c r="W18" i="5"/>
  <c r="V18" i="5"/>
  <c r="T18" i="5"/>
  <c r="S18" i="5"/>
  <c r="J18" i="5"/>
  <c r="I18" i="5"/>
  <c r="H18" i="5"/>
  <c r="C18" i="5"/>
  <c r="AE17" i="5"/>
  <c r="W17" i="5"/>
  <c r="V17" i="5"/>
  <c r="T17" i="5"/>
  <c r="S17" i="5"/>
  <c r="J17" i="5"/>
  <c r="I17" i="5"/>
  <c r="H17" i="5"/>
  <c r="C17" i="5"/>
  <c r="D17" i="5" s="1"/>
  <c r="AE16" i="5"/>
  <c r="W16" i="5"/>
  <c r="V16" i="5"/>
  <c r="T16" i="5"/>
  <c r="S16" i="5"/>
  <c r="J16" i="5"/>
  <c r="I16" i="5"/>
  <c r="H16" i="5"/>
  <c r="D16" i="5"/>
  <c r="C16" i="5"/>
  <c r="AE15" i="5"/>
  <c r="W15" i="5"/>
  <c r="V15" i="5"/>
  <c r="T15" i="5"/>
  <c r="S15" i="5"/>
  <c r="J15" i="5"/>
  <c r="I15" i="5"/>
  <c r="H15" i="5"/>
  <c r="C15" i="5"/>
  <c r="D15" i="5" s="1"/>
  <c r="AE14" i="5"/>
  <c r="W14" i="5"/>
  <c r="V14" i="5"/>
  <c r="T14" i="5"/>
  <c r="S14" i="5"/>
  <c r="J14" i="5"/>
  <c r="I14" i="5"/>
  <c r="H14" i="5"/>
  <c r="C14" i="5"/>
  <c r="K13" i="5"/>
  <c r="L13" i="5" s="1"/>
  <c r="E13" i="5"/>
  <c r="D13" i="5"/>
  <c r="AE12" i="5"/>
  <c r="W12" i="5"/>
  <c r="V12" i="5"/>
  <c r="T12" i="5"/>
  <c r="S12" i="5"/>
  <c r="J12" i="5"/>
  <c r="I12" i="5"/>
  <c r="H12" i="5"/>
  <c r="C12" i="5"/>
  <c r="AE11" i="5"/>
  <c r="W11" i="5"/>
  <c r="V11" i="5"/>
  <c r="T11" i="5"/>
  <c r="S11" i="5"/>
  <c r="J11" i="5"/>
  <c r="I11" i="5"/>
  <c r="H11" i="5"/>
  <c r="C11" i="5"/>
  <c r="D11" i="5" s="1"/>
  <c r="AE10" i="5"/>
  <c r="W10" i="5"/>
  <c r="V10" i="5"/>
  <c r="T10" i="5"/>
  <c r="S10" i="5"/>
  <c r="J10" i="5"/>
  <c r="I10" i="5"/>
  <c r="H10" i="5"/>
  <c r="C10" i="5"/>
  <c r="D10" i="5" s="1"/>
  <c r="AE9" i="5"/>
  <c r="W9" i="5"/>
  <c r="V9" i="5"/>
  <c r="T9" i="5"/>
  <c r="S9" i="5"/>
  <c r="J9" i="5"/>
  <c r="I9" i="5"/>
  <c r="H9" i="5"/>
  <c r="C9" i="5"/>
  <c r="Z9" i="5" s="1"/>
  <c r="K5" i="5"/>
  <c r="B4" i="9" s="1"/>
  <c r="AE46" i="4"/>
  <c r="W46" i="4"/>
  <c r="V46" i="4"/>
  <c r="T46" i="4"/>
  <c r="S46" i="4"/>
  <c r="J46" i="4"/>
  <c r="I46" i="4"/>
  <c r="H46" i="4"/>
  <c r="C46" i="4"/>
  <c r="E46" i="4" s="1"/>
  <c r="AE45" i="4"/>
  <c r="W45" i="4"/>
  <c r="V45" i="4"/>
  <c r="T45" i="4"/>
  <c r="S45" i="4"/>
  <c r="K45" i="4" s="1"/>
  <c r="L45" i="4" s="1"/>
  <c r="J45" i="4"/>
  <c r="I45" i="4"/>
  <c r="H45" i="4"/>
  <c r="E45" i="4"/>
  <c r="C45" i="4"/>
  <c r="D45" i="4" s="1"/>
  <c r="AE44" i="4"/>
  <c r="W44" i="4"/>
  <c r="V44" i="4"/>
  <c r="T44" i="4"/>
  <c r="S44" i="4"/>
  <c r="J44" i="4"/>
  <c r="I44" i="4"/>
  <c r="H44" i="4"/>
  <c r="C44" i="4"/>
  <c r="K44" i="4" s="1"/>
  <c r="L44" i="4" s="1"/>
  <c r="AE43" i="4"/>
  <c r="W43" i="4"/>
  <c r="V43" i="4"/>
  <c r="T43" i="4"/>
  <c r="S43" i="4"/>
  <c r="K43" i="4"/>
  <c r="L43" i="4" s="1"/>
  <c r="J43" i="4"/>
  <c r="I43" i="4"/>
  <c r="H43" i="4"/>
  <c r="E43" i="4"/>
  <c r="D43" i="4"/>
  <c r="C43" i="4"/>
  <c r="AE42" i="4"/>
  <c r="W42" i="4"/>
  <c r="V42" i="4"/>
  <c r="T42" i="4"/>
  <c r="S42" i="4"/>
  <c r="J42" i="4"/>
  <c r="I42" i="4"/>
  <c r="H42" i="4"/>
  <c r="C42" i="4"/>
  <c r="E42" i="4" s="1"/>
  <c r="AE41" i="4"/>
  <c r="W41" i="4"/>
  <c r="V41" i="4"/>
  <c r="T41" i="4"/>
  <c r="S41" i="4"/>
  <c r="J41" i="4"/>
  <c r="I41" i="4"/>
  <c r="H41" i="4"/>
  <c r="C41" i="4"/>
  <c r="D41" i="4" s="1"/>
  <c r="AE40" i="4"/>
  <c r="W40" i="4"/>
  <c r="V40" i="4"/>
  <c r="T40" i="4"/>
  <c r="S40" i="4"/>
  <c r="J40" i="4"/>
  <c r="I40" i="4"/>
  <c r="H40" i="4"/>
  <c r="C40" i="4"/>
  <c r="E40" i="4" s="1"/>
  <c r="AE39" i="4"/>
  <c r="W39" i="4"/>
  <c r="V39" i="4"/>
  <c r="T39" i="4"/>
  <c r="S39" i="4"/>
  <c r="K39" i="4"/>
  <c r="L39" i="4" s="1"/>
  <c r="J39" i="4"/>
  <c r="I39" i="4"/>
  <c r="H39" i="4"/>
  <c r="E39" i="4"/>
  <c r="C39" i="4"/>
  <c r="D39" i="4" s="1"/>
  <c r="AE38" i="4"/>
  <c r="W38" i="4"/>
  <c r="V38" i="4"/>
  <c r="T38" i="4"/>
  <c r="S38" i="4"/>
  <c r="J38" i="4"/>
  <c r="I38" i="4"/>
  <c r="H38" i="4"/>
  <c r="C38" i="4"/>
  <c r="L37" i="4"/>
  <c r="K37" i="4"/>
  <c r="E37" i="4"/>
  <c r="D37" i="4"/>
  <c r="K36" i="4"/>
  <c r="L36" i="4" s="1"/>
  <c r="E36" i="4"/>
  <c r="D36" i="4"/>
  <c r="AE35" i="4"/>
  <c r="W35" i="4"/>
  <c r="V35" i="4"/>
  <c r="T35" i="4"/>
  <c r="S35" i="4"/>
  <c r="J35" i="4"/>
  <c r="I35" i="4"/>
  <c r="H35" i="4"/>
  <c r="E35" i="4"/>
  <c r="D35" i="4"/>
  <c r="C35" i="4"/>
  <c r="AE34" i="4"/>
  <c r="W34" i="4"/>
  <c r="V34" i="4"/>
  <c r="T34" i="4"/>
  <c r="S34" i="4"/>
  <c r="K34" i="4"/>
  <c r="J34" i="4"/>
  <c r="I34" i="4"/>
  <c r="H34" i="4"/>
  <c r="E34" i="4"/>
  <c r="D34" i="4"/>
  <c r="C34" i="4"/>
  <c r="AE33" i="4"/>
  <c r="W33" i="4"/>
  <c r="V33" i="4"/>
  <c r="T33" i="4"/>
  <c r="S33" i="4"/>
  <c r="J33" i="4"/>
  <c r="I33" i="4"/>
  <c r="H33" i="4"/>
  <c r="C33" i="4"/>
  <c r="E33" i="4" s="1"/>
  <c r="AE32" i="4"/>
  <c r="W32" i="4"/>
  <c r="V32" i="4"/>
  <c r="T32" i="4"/>
  <c r="S32" i="4"/>
  <c r="J32" i="4"/>
  <c r="I32" i="4"/>
  <c r="H32" i="4"/>
  <c r="C32" i="4"/>
  <c r="D32" i="4" s="1"/>
  <c r="AE31" i="4"/>
  <c r="W31" i="4"/>
  <c r="V31" i="4"/>
  <c r="T31" i="4"/>
  <c r="S31" i="4"/>
  <c r="J31" i="4"/>
  <c r="I31" i="4"/>
  <c r="H31" i="4"/>
  <c r="C31" i="4"/>
  <c r="K31" i="4" s="1"/>
  <c r="L31" i="4" s="1"/>
  <c r="AE30" i="4"/>
  <c r="W30" i="4"/>
  <c r="V30" i="4"/>
  <c r="T30" i="4"/>
  <c r="S30" i="4"/>
  <c r="J30" i="4"/>
  <c r="I30" i="4"/>
  <c r="H30" i="4"/>
  <c r="C30" i="4"/>
  <c r="K30" i="4" s="1"/>
  <c r="L30" i="4" s="1"/>
  <c r="AE29" i="4"/>
  <c r="W29" i="4"/>
  <c r="V29" i="4"/>
  <c r="T29" i="4"/>
  <c r="S29" i="4"/>
  <c r="J29" i="4"/>
  <c r="I29" i="4"/>
  <c r="H29" i="4"/>
  <c r="C29" i="4"/>
  <c r="E29" i="4" s="1"/>
  <c r="AE28" i="4"/>
  <c r="W28" i="4"/>
  <c r="V28" i="4"/>
  <c r="T28" i="4"/>
  <c r="S28" i="4"/>
  <c r="K28" i="4"/>
  <c r="L28" i="4" s="1"/>
  <c r="J28" i="4"/>
  <c r="I28" i="4"/>
  <c r="H28" i="4"/>
  <c r="E28" i="4"/>
  <c r="C28" i="4"/>
  <c r="D28" i="4" s="1"/>
  <c r="AE27" i="4"/>
  <c r="W27" i="4"/>
  <c r="V27" i="4"/>
  <c r="T27" i="4"/>
  <c r="S27" i="4"/>
  <c r="J27" i="4"/>
  <c r="I27" i="4"/>
  <c r="H27" i="4"/>
  <c r="C27" i="4"/>
  <c r="K27" i="4" s="1"/>
  <c r="L27" i="4" s="1"/>
  <c r="AE26" i="4"/>
  <c r="W26" i="4"/>
  <c r="V26" i="4"/>
  <c r="T26" i="4"/>
  <c r="S26" i="4"/>
  <c r="J26" i="4"/>
  <c r="I26" i="4"/>
  <c r="H26" i="4"/>
  <c r="C26" i="4"/>
  <c r="K26" i="4" s="1"/>
  <c r="L26" i="4" s="1"/>
  <c r="AE25" i="4"/>
  <c r="W25" i="4"/>
  <c r="V25" i="4"/>
  <c r="T25" i="4"/>
  <c r="S25" i="4"/>
  <c r="J25" i="4"/>
  <c r="I25" i="4"/>
  <c r="H25" i="4"/>
  <c r="C25" i="4"/>
  <c r="E25" i="4" s="1"/>
  <c r="AE24" i="4"/>
  <c r="W24" i="4"/>
  <c r="V24" i="4"/>
  <c r="T24" i="4"/>
  <c r="S24" i="4"/>
  <c r="J24" i="4"/>
  <c r="I24" i="4"/>
  <c r="H24" i="4"/>
  <c r="C24" i="4"/>
  <c r="D24" i="4" s="1"/>
  <c r="AE23" i="4"/>
  <c r="W23" i="4"/>
  <c r="V23" i="4"/>
  <c r="T23" i="4"/>
  <c r="S23" i="4"/>
  <c r="J23" i="4"/>
  <c r="I23" i="4"/>
  <c r="H23" i="4"/>
  <c r="C23" i="4"/>
  <c r="K23" i="4" s="1"/>
  <c r="L23" i="4" s="1"/>
  <c r="AE22" i="4"/>
  <c r="W22" i="4"/>
  <c r="V22" i="4"/>
  <c r="T22" i="4"/>
  <c r="S22" i="4"/>
  <c r="K22" i="4"/>
  <c r="L22" i="4" s="1"/>
  <c r="J22" i="4"/>
  <c r="I22" i="4"/>
  <c r="H22" i="4"/>
  <c r="E22" i="4"/>
  <c r="C22" i="4"/>
  <c r="D22" i="4" s="1"/>
  <c r="AE21" i="4"/>
  <c r="W21" i="4"/>
  <c r="V21" i="4"/>
  <c r="T21" i="4"/>
  <c r="S21" i="4"/>
  <c r="J21" i="4"/>
  <c r="I21" i="4"/>
  <c r="H21" i="4"/>
  <c r="C21" i="4"/>
  <c r="E21" i="4" s="1"/>
  <c r="AE20" i="4"/>
  <c r="W20" i="4"/>
  <c r="V20" i="4"/>
  <c r="T20" i="4"/>
  <c r="S20" i="4"/>
  <c r="J20" i="4"/>
  <c r="I20" i="4"/>
  <c r="H20" i="4"/>
  <c r="C20" i="4"/>
  <c r="D20" i="4" s="1"/>
  <c r="AE19" i="4"/>
  <c r="W19" i="4"/>
  <c r="V19" i="4"/>
  <c r="T19" i="4"/>
  <c r="S19" i="4"/>
  <c r="J19" i="4"/>
  <c r="I19" i="4"/>
  <c r="H19" i="4"/>
  <c r="D19" i="4"/>
  <c r="C19" i="4"/>
  <c r="AE18" i="4"/>
  <c r="W18" i="4"/>
  <c r="V18" i="4"/>
  <c r="T18" i="4"/>
  <c r="S18" i="4"/>
  <c r="K18" i="4"/>
  <c r="J18" i="4"/>
  <c r="I18" i="4"/>
  <c r="H18" i="4"/>
  <c r="E18" i="4"/>
  <c r="D18" i="4"/>
  <c r="C18" i="4"/>
  <c r="AE17" i="4"/>
  <c r="W17" i="4"/>
  <c r="V17" i="4"/>
  <c r="T17" i="4"/>
  <c r="S17" i="4"/>
  <c r="J17" i="4"/>
  <c r="I17" i="4"/>
  <c r="H17" i="4"/>
  <c r="C17" i="4"/>
  <c r="E17" i="4" s="1"/>
  <c r="AE16" i="4"/>
  <c r="W16" i="4"/>
  <c r="V16" i="4"/>
  <c r="T16" i="4"/>
  <c r="S16" i="4"/>
  <c r="J16" i="4"/>
  <c r="I16" i="4"/>
  <c r="H16" i="4"/>
  <c r="C16" i="4"/>
  <c r="D16" i="4" s="1"/>
  <c r="AE15" i="4"/>
  <c r="W15" i="4"/>
  <c r="V15" i="4"/>
  <c r="T15" i="4"/>
  <c r="S15" i="4"/>
  <c r="J15" i="4"/>
  <c r="I15" i="4"/>
  <c r="H15" i="4"/>
  <c r="C15" i="4"/>
  <c r="K15" i="4" s="1"/>
  <c r="L15" i="4" s="1"/>
  <c r="AE14" i="4"/>
  <c r="W14" i="4"/>
  <c r="V14" i="4"/>
  <c r="T14" i="4"/>
  <c r="S14" i="4"/>
  <c r="J14" i="4"/>
  <c r="I14" i="4"/>
  <c r="H14" i="4"/>
  <c r="C14" i="4"/>
  <c r="K14" i="4" s="1"/>
  <c r="L14" i="4" s="1"/>
  <c r="K13" i="4"/>
  <c r="L13" i="4" s="1"/>
  <c r="E13" i="4"/>
  <c r="D13" i="4"/>
  <c r="AE12" i="4"/>
  <c r="W12" i="4"/>
  <c r="V12" i="4"/>
  <c r="T12" i="4"/>
  <c r="S12" i="4"/>
  <c r="J12" i="4"/>
  <c r="I12" i="4"/>
  <c r="H12" i="4"/>
  <c r="C12" i="4"/>
  <c r="E12" i="4" s="1"/>
  <c r="AE11" i="4"/>
  <c r="W11" i="4"/>
  <c r="V11" i="4"/>
  <c r="T11" i="4"/>
  <c r="S11" i="4"/>
  <c r="J11" i="4"/>
  <c r="I11" i="4"/>
  <c r="H11" i="4"/>
  <c r="C11" i="4"/>
  <c r="D11" i="4" s="1"/>
  <c r="AE10" i="4"/>
  <c r="W10" i="4"/>
  <c r="V10" i="4"/>
  <c r="T10" i="4"/>
  <c r="S10" i="4"/>
  <c r="J10" i="4"/>
  <c r="I10" i="4"/>
  <c r="H10" i="4"/>
  <c r="C10" i="4"/>
  <c r="K10" i="4" s="1"/>
  <c r="AE9" i="4"/>
  <c r="W9" i="4"/>
  <c r="V9" i="4"/>
  <c r="T9" i="4"/>
  <c r="S9" i="4"/>
  <c r="J9" i="4"/>
  <c r="I9" i="4"/>
  <c r="H9" i="4"/>
  <c r="C9" i="4"/>
  <c r="Z11" i="4" s="1"/>
  <c r="K5" i="4"/>
  <c r="B3" i="9" s="1"/>
  <c r="AG53" i="3"/>
  <c r="AF53" i="3" s="1"/>
  <c r="AA53" i="3"/>
  <c r="Z53" i="3"/>
  <c r="X53" i="3"/>
  <c r="Y53" i="3" s="1"/>
  <c r="W53" i="3"/>
  <c r="V53" i="3"/>
  <c r="T53" i="3"/>
  <c r="S53" i="3"/>
  <c r="AG52" i="3"/>
  <c r="AF52" i="3" s="1"/>
  <c r="AA52" i="3"/>
  <c r="Z52" i="3"/>
  <c r="X52" i="3"/>
  <c r="Y52" i="3" s="1"/>
  <c r="W52" i="3"/>
  <c r="V52" i="3"/>
  <c r="T52" i="3"/>
  <c r="S52" i="3"/>
  <c r="AG48" i="3"/>
  <c r="AF48" i="3" s="1"/>
  <c r="AA48" i="3"/>
  <c r="Z48" i="3"/>
  <c r="X48" i="3"/>
  <c r="Y48" i="3" s="1"/>
  <c r="W48" i="3"/>
  <c r="V48" i="3"/>
  <c r="T48" i="3"/>
  <c r="S48" i="3"/>
  <c r="W47" i="3"/>
  <c r="V47" i="3"/>
  <c r="T47" i="3"/>
  <c r="S47" i="3"/>
  <c r="K47" i="3"/>
  <c r="J47" i="3"/>
  <c r="I47" i="3"/>
  <c r="H47" i="3"/>
  <c r="G47" i="3"/>
  <c r="C2" i="9" s="1"/>
  <c r="AF46" i="3"/>
  <c r="AD46" i="3"/>
  <c r="W46" i="3"/>
  <c r="V46" i="3"/>
  <c r="T46" i="3"/>
  <c r="S46" i="3"/>
  <c r="E46" i="3"/>
  <c r="D46" i="3"/>
  <c r="C46" i="3"/>
  <c r="K46" i="3" s="1"/>
  <c r="AD45" i="3"/>
  <c r="AF45" i="3" s="1"/>
  <c r="W45" i="3"/>
  <c r="V45" i="3"/>
  <c r="T45" i="3"/>
  <c r="S45" i="3"/>
  <c r="J45" i="3"/>
  <c r="I45" i="3"/>
  <c r="C45" i="3"/>
  <c r="H45" i="3" s="1"/>
  <c r="AD44" i="3"/>
  <c r="AF44" i="3" s="1"/>
  <c r="W44" i="3"/>
  <c r="V44" i="3"/>
  <c r="T44" i="3"/>
  <c r="S44" i="3"/>
  <c r="C44" i="3"/>
  <c r="K44" i="3" s="1"/>
  <c r="AF43" i="3"/>
  <c r="AD43" i="3"/>
  <c r="W43" i="3"/>
  <c r="V43" i="3"/>
  <c r="T43" i="3"/>
  <c r="S43" i="3"/>
  <c r="H43" i="3"/>
  <c r="C43" i="3"/>
  <c r="J43" i="3" s="1"/>
  <c r="AF42" i="3"/>
  <c r="AD42" i="3"/>
  <c r="W42" i="3"/>
  <c r="V42" i="3"/>
  <c r="T42" i="3"/>
  <c r="S42" i="3"/>
  <c r="I42" i="3"/>
  <c r="C42" i="3"/>
  <c r="AH48" i="3" s="1"/>
  <c r="AF41" i="3"/>
  <c r="AD41" i="3"/>
  <c r="W41" i="3"/>
  <c r="V41" i="3"/>
  <c r="T41" i="3"/>
  <c r="S41" i="3"/>
  <c r="C41" i="3"/>
  <c r="AF40" i="3"/>
  <c r="AD40" i="3"/>
  <c r="W40" i="3"/>
  <c r="V40" i="3"/>
  <c r="T40" i="3"/>
  <c r="S40" i="3"/>
  <c r="K40" i="3"/>
  <c r="J40" i="3"/>
  <c r="L40" i="3" s="1"/>
  <c r="E40" i="3"/>
  <c r="D40" i="3"/>
  <c r="C40" i="3"/>
  <c r="I40" i="3" s="1"/>
  <c r="AD39" i="3"/>
  <c r="AF39" i="3" s="1"/>
  <c r="W39" i="3"/>
  <c r="V39" i="3"/>
  <c r="T39" i="3"/>
  <c r="S39" i="3"/>
  <c r="K39" i="3"/>
  <c r="J39" i="3"/>
  <c r="L39" i="3" s="1"/>
  <c r="E39" i="3"/>
  <c r="C39" i="3"/>
  <c r="I39" i="3" s="1"/>
  <c r="AD38" i="3"/>
  <c r="W38" i="3"/>
  <c r="V38" i="3"/>
  <c r="T38" i="3"/>
  <c r="S38" i="3"/>
  <c r="C38" i="3"/>
  <c r="AD37" i="3"/>
  <c r="K37" i="3"/>
  <c r="J37" i="3"/>
  <c r="I37" i="3"/>
  <c r="H37" i="3"/>
  <c r="E37" i="3"/>
  <c r="D37" i="3"/>
  <c r="AD36" i="3"/>
  <c r="K36" i="3"/>
  <c r="L36" i="3" s="1"/>
  <c r="J36" i="3"/>
  <c r="I36" i="3"/>
  <c r="H36" i="3"/>
  <c r="E36" i="3"/>
  <c r="D36" i="3"/>
  <c r="AF35" i="3"/>
  <c r="AD35" i="3"/>
  <c r="W35" i="3"/>
  <c r="V35" i="3"/>
  <c r="T35" i="3"/>
  <c r="S35" i="3"/>
  <c r="H35" i="3"/>
  <c r="C35" i="3"/>
  <c r="J35" i="3" s="1"/>
  <c r="AF34" i="3"/>
  <c r="AD34" i="3"/>
  <c r="W34" i="3"/>
  <c r="V34" i="3"/>
  <c r="T34" i="3"/>
  <c r="S34" i="3"/>
  <c r="I34" i="3"/>
  <c r="C34" i="3"/>
  <c r="AD33" i="3"/>
  <c r="AF33" i="3" s="1"/>
  <c r="W33" i="3"/>
  <c r="V33" i="3"/>
  <c r="T33" i="3"/>
  <c r="S33" i="3"/>
  <c r="C33" i="3"/>
  <c r="AF32" i="3"/>
  <c r="AD32" i="3"/>
  <c r="W32" i="3"/>
  <c r="V32" i="3"/>
  <c r="T32" i="3"/>
  <c r="S32" i="3"/>
  <c r="H32" i="3"/>
  <c r="C32" i="3"/>
  <c r="K32" i="3" s="1"/>
  <c r="AD31" i="3"/>
  <c r="W31" i="3"/>
  <c r="V31" i="3"/>
  <c r="T31" i="3"/>
  <c r="S31" i="3"/>
  <c r="I31" i="3"/>
  <c r="E31" i="3"/>
  <c r="C31" i="3"/>
  <c r="H31" i="3" s="1"/>
  <c r="AD30" i="3"/>
  <c r="AF30" i="3" s="1"/>
  <c r="W30" i="3"/>
  <c r="V30" i="3"/>
  <c r="T30" i="3"/>
  <c r="S30" i="3"/>
  <c r="J30" i="3"/>
  <c r="C30" i="3"/>
  <c r="E30" i="3" s="1"/>
  <c r="AD29" i="3"/>
  <c r="W29" i="3"/>
  <c r="V29" i="3"/>
  <c r="T29" i="3"/>
  <c r="S29" i="3"/>
  <c r="C29" i="3"/>
  <c r="I29" i="3" s="1"/>
  <c r="AD28" i="3"/>
  <c r="W28" i="3"/>
  <c r="V28" i="3"/>
  <c r="T28" i="3"/>
  <c r="S28" i="3"/>
  <c r="C28" i="3"/>
  <c r="AD27" i="3"/>
  <c r="W27" i="3"/>
  <c r="V27" i="3"/>
  <c r="T27" i="3"/>
  <c r="S27" i="3"/>
  <c r="C27" i="3"/>
  <c r="AD26" i="3"/>
  <c r="AF26" i="3" s="1"/>
  <c r="W26" i="3"/>
  <c r="V26" i="3"/>
  <c r="T26" i="3"/>
  <c r="S26" i="3"/>
  <c r="K26" i="3"/>
  <c r="J26" i="3"/>
  <c r="H26" i="3"/>
  <c r="E26" i="3"/>
  <c r="D26" i="3"/>
  <c r="C26" i="3"/>
  <c r="I26" i="3" s="1"/>
  <c r="AD25" i="3"/>
  <c r="AF25" i="3" s="1"/>
  <c r="W25" i="3"/>
  <c r="V25" i="3"/>
  <c r="T25" i="3"/>
  <c r="S25" i="3"/>
  <c r="K25" i="3"/>
  <c r="C25" i="3"/>
  <c r="E25" i="3" s="1"/>
  <c r="AD24" i="3"/>
  <c r="W24" i="3"/>
  <c r="V24" i="3"/>
  <c r="T24" i="3"/>
  <c r="S24" i="3"/>
  <c r="H24" i="3"/>
  <c r="E24" i="3"/>
  <c r="C24" i="3"/>
  <c r="AD23" i="3"/>
  <c r="AF23" i="3" s="1"/>
  <c r="W23" i="3"/>
  <c r="V23" i="3"/>
  <c r="T23" i="3"/>
  <c r="S23" i="3"/>
  <c r="K23" i="3"/>
  <c r="C23" i="3"/>
  <c r="J23" i="3" s="1"/>
  <c r="AD22" i="3"/>
  <c r="W22" i="3"/>
  <c r="V22" i="3"/>
  <c r="T22" i="3"/>
  <c r="S22" i="3"/>
  <c r="C22" i="3"/>
  <c r="E22" i="3" s="1"/>
  <c r="AF21" i="3"/>
  <c r="AD21" i="3"/>
  <c r="W21" i="3"/>
  <c r="V21" i="3"/>
  <c r="T21" i="3"/>
  <c r="S21" i="3"/>
  <c r="I21" i="3"/>
  <c r="C21" i="3"/>
  <c r="E21" i="3" s="1"/>
  <c r="AF20" i="3"/>
  <c r="AD20" i="3"/>
  <c r="W20" i="3"/>
  <c r="V20" i="3"/>
  <c r="T20" i="3"/>
  <c r="S20" i="3"/>
  <c r="C20" i="3"/>
  <c r="E20" i="3" s="1"/>
  <c r="AD19" i="3"/>
  <c r="W19" i="3"/>
  <c r="V19" i="3"/>
  <c r="T19" i="3"/>
  <c r="S19" i="3"/>
  <c r="C19" i="3"/>
  <c r="AD18" i="3"/>
  <c r="AF18" i="3" s="1"/>
  <c r="W18" i="3"/>
  <c r="V18" i="3"/>
  <c r="T18" i="3"/>
  <c r="S18" i="3"/>
  <c r="K18" i="3"/>
  <c r="I18" i="3"/>
  <c r="C18" i="3"/>
  <c r="D18" i="3" s="1"/>
  <c r="AD17" i="3"/>
  <c r="W17" i="3"/>
  <c r="V17" i="3"/>
  <c r="T17" i="3"/>
  <c r="S17" i="3"/>
  <c r="H17" i="3"/>
  <c r="D17" i="3"/>
  <c r="C17" i="3"/>
  <c r="I17" i="3" s="1"/>
  <c r="AD16" i="3"/>
  <c r="AF16" i="3" s="1"/>
  <c r="W16" i="3"/>
  <c r="V16" i="3"/>
  <c r="T16" i="3"/>
  <c r="S16" i="3"/>
  <c r="K16" i="3"/>
  <c r="C16" i="3"/>
  <c r="AD15" i="3"/>
  <c r="AF15" i="3" s="1"/>
  <c r="W15" i="3"/>
  <c r="V15" i="3"/>
  <c r="T15" i="3"/>
  <c r="S15" i="3"/>
  <c r="C15" i="3"/>
  <c r="J15" i="3" s="1"/>
  <c r="AD14" i="3"/>
  <c r="K14" i="3"/>
  <c r="J14" i="3"/>
  <c r="I14" i="3"/>
  <c r="H14" i="3"/>
  <c r="E14" i="3"/>
  <c r="D14" i="3"/>
  <c r="AD13" i="3"/>
  <c r="AE13" i="2" s="1"/>
  <c r="J13" i="2" s="1"/>
  <c r="K13" i="3"/>
  <c r="L13" i="3" s="1"/>
  <c r="J13" i="3"/>
  <c r="I13" i="3"/>
  <c r="H13" i="3"/>
  <c r="E13" i="3"/>
  <c r="D13" i="3"/>
  <c r="AD12" i="3"/>
  <c r="AF12" i="3" s="1"/>
  <c r="W12" i="3"/>
  <c r="V12" i="3"/>
  <c r="T12" i="3"/>
  <c r="S12" i="3"/>
  <c r="K12" i="3"/>
  <c r="J12" i="3"/>
  <c r="C12" i="3"/>
  <c r="H12" i="3" s="1"/>
  <c r="AD11" i="3"/>
  <c r="AF11" i="3" s="1"/>
  <c r="W11" i="3"/>
  <c r="V11" i="3"/>
  <c r="T11" i="3"/>
  <c r="S11" i="3"/>
  <c r="C11" i="3"/>
  <c r="K11" i="3" s="1"/>
  <c r="AD10" i="3"/>
  <c r="AF10" i="3" s="1"/>
  <c r="W10" i="3"/>
  <c r="V10" i="3"/>
  <c r="T10" i="3"/>
  <c r="S10" i="3"/>
  <c r="I10" i="3"/>
  <c r="H10" i="3"/>
  <c r="D10" i="3"/>
  <c r="C10" i="3"/>
  <c r="K10" i="3" s="1"/>
  <c r="X10" i="3" s="1"/>
  <c r="Y10" i="3" s="1"/>
  <c r="AD9" i="3"/>
  <c r="AF9" i="3" s="1"/>
  <c r="Z9" i="3"/>
  <c r="W9" i="3"/>
  <c r="V9" i="3"/>
  <c r="T9" i="3"/>
  <c r="S9" i="3"/>
  <c r="K9" i="3" s="1"/>
  <c r="C9" i="3"/>
  <c r="V57" i="2"/>
  <c r="T57" i="2" s="1"/>
  <c r="V56" i="2"/>
  <c r="U56" i="2" s="1"/>
  <c r="V55" i="2"/>
  <c r="U55" i="2"/>
  <c r="T55" i="2"/>
  <c r="V54" i="2"/>
  <c r="U54" i="2" s="1"/>
  <c r="T54" i="2"/>
  <c r="AE46" i="2"/>
  <c r="J46" i="2" s="1"/>
  <c r="K5" i="10" s="1"/>
  <c r="L5" i="10" s="1"/>
  <c r="X46" i="2"/>
  <c r="W46" i="2"/>
  <c r="U46" i="2"/>
  <c r="T46" i="2"/>
  <c r="C46" i="2"/>
  <c r="E46" i="2" s="1"/>
  <c r="AE45" i="2"/>
  <c r="J45" i="2" s="1"/>
  <c r="X45" i="2"/>
  <c r="W45" i="2"/>
  <c r="U45" i="2"/>
  <c r="T45" i="2"/>
  <c r="K45" i="2"/>
  <c r="E45" i="2"/>
  <c r="D45" i="2"/>
  <c r="AE44" i="2"/>
  <c r="J44" i="2" s="1"/>
  <c r="X44" i="2"/>
  <c r="W44" i="2"/>
  <c r="U44" i="2"/>
  <c r="T44" i="2"/>
  <c r="K44" i="2"/>
  <c r="E44" i="2"/>
  <c r="D44" i="2"/>
  <c r="AE43" i="2"/>
  <c r="J43" i="2" s="1"/>
  <c r="X43" i="2"/>
  <c r="W43" i="2"/>
  <c r="U43" i="2"/>
  <c r="T43" i="2"/>
  <c r="K43" i="2"/>
  <c r="E43" i="2"/>
  <c r="D43" i="2"/>
  <c r="C43" i="2"/>
  <c r="AE42" i="2"/>
  <c r="X42" i="2"/>
  <c r="W42" i="2"/>
  <c r="U42" i="2"/>
  <c r="T42" i="2"/>
  <c r="J42" i="2"/>
  <c r="C42" i="2"/>
  <c r="K42" i="2" s="1"/>
  <c r="AE41" i="2"/>
  <c r="J41" i="2" s="1"/>
  <c r="X41" i="2"/>
  <c r="W41" i="2"/>
  <c r="U41" i="2"/>
  <c r="T41" i="2"/>
  <c r="K41" i="2"/>
  <c r="E41" i="2"/>
  <c r="D41" i="2"/>
  <c r="C41" i="2"/>
  <c r="AE40" i="2"/>
  <c r="X40" i="2"/>
  <c r="W40" i="2"/>
  <c r="U40" i="2"/>
  <c r="T40" i="2"/>
  <c r="K40" i="2"/>
  <c r="L40" i="2" s="1"/>
  <c r="J40" i="2"/>
  <c r="C40" i="2"/>
  <c r="D40" i="2" s="1"/>
  <c r="AE39" i="2"/>
  <c r="J39" i="2" s="1"/>
  <c r="X39" i="2"/>
  <c r="W39" i="2"/>
  <c r="U39" i="2"/>
  <c r="T39" i="2"/>
  <c r="C39" i="2"/>
  <c r="E39" i="2" s="1"/>
  <c r="X38" i="2"/>
  <c r="W38" i="2"/>
  <c r="U38" i="2"/>
  <c r="T38" i="2"/>
  <c r="C38" i="2"/>
  <c r="K38" i="2" s="1"/>
  <c r="AE37" i="2"/>
  <c r="J37" i="2" s="1"/>
  <c r="X37" i="2"/>
  <c r="W37" i="2"/>
  <c r="U37" i="2"/>
  <c r="T37" i="2"/>
  <c r="K37" i="2"/>
  <c r="L37" i="2" s="1"/>
  <c r="E37" i="2"/>
  <c r="C37" i="2"/>
  <c r="D37" i="2" s="1"/>
  <c r="AE36" i="2"/>
  <c r="J36" i="2" s="1"/>
  <c r="X36" i="2"/>
  <c r="W36" i="2"/>
  <c r="U36" i="2"/>
  <c r="T36" i="2"/>
  <c r="K36" i="2"/>
  <c r="C36" i="2"/>
  <c r="D36" i="2" s="1"/>
  <c r="AE35" i="2"/>
  <c r="J35" i="2" s="1"/>
  <c r="X35" i="2"/>
  <c r="W35" i="2"/>
  <c r="U35" i="2"/>
  <c r="T35" i="2"/>
  <c r="C35" i="2"/>
  <c r="E35" i="2" s="1"/>
  <c r="AE34" i="2"/>
  <c r="J34" i="2" s="1"/>
  <c r="X34" i="2"/>
  <c r="W34" i="2"/>
  <c r="U34" i="2"/>
  <c r="T34" i="2"/>
  <c r="C34" i="2"/>
  <c r="K34" i="2" s="1"/>
  <c r="L34" i="2" s="1"/>
  <c r="AE33" i="2"/>
  <c r="J33" i="2" s="1"/>
  <c r="X33" i="2"/>
  <c r="W33" i="2"/>
  <c r="U33" i="2"/>
  <c r="T33" i="2"/>
  <c r="C33" i="2"/>
  <c r="K33" i="2" s="1"/>
  <c r="AE32" i="2"/>
  <c r="J32" i="2" s="1"/>
  <c r="X32" i="2"/>
  <c r="W32" i="2"/>
  <c r="U32" i="2"/>
  <c r="T32" i="2"/>
  <c r="C32" i="2"/>
  <c r="X31" i="2"/>
  <c r="W31" i="2"/>
  <c r="U31" i="2"/>
  <c r="T31" i="2"/>
  <c r="E31" i="2"/>
  <c r="C31" i="2"/>
  <c r="D31" i="2" s="1"/>
  <c r="AE30" i="2"/>
  <c r="J30" i="2" s="1"/>
  <c r="X30" i="2"/>
  <c r="W30" i="2"/>
  <c r="U30" i="2"/>
  <c r="T30" i="2"/>
  <c r="C30" i="2"/>
  <c r="X29" i="2"/>
  <c r="W29" i="2"/>
  <c r="U29" i="2"/>
  <c r="T29" i="2"/>
  <c r="C29" i="2"/>
  <c r="X28" i="2"/>
  <c r="W28" i="2"/>
  <c r="U28" i="2"/>
  <c r="T28" i="2"/>
  <c r="C28" i="2"/>
  <c r="X27" i="2"/>
  <c r="W27" i="2"/>
  <c r="U27" i="2"/>
  <c r="T27" i="2"/>
  <c r="E27" i="2"/>
  <c r="C27" i="2"/>
  <c r="AE26" i="2"/>
  <c r="X26" i="2"/>
  <c r="W26" i="2"/>
  <c r="U26" i="2"/>
  <c r="T26" i="2"/>
  <c r="J26" i="2"/>
  <c r="E26" i="2"/>
  <c r="C26" i="2"/>
  <c r="D26" i="2" s="1"/>
  <c r="AE25" i="2"/>
  <c r="J25" i="2" s="1"/>
  <c r="X25" i="2"/>
  <c r="W25" i="2"/>
  <c r="U25" i="2"/>
  <c r="T25" i="2"/>
  <c r="C25" i="2"/>
  <c r="K25" i="2" s="1"/>
  <c r="X24" i="2"/>
  <c r="W24" i="2"/>
  <c r="U24" i="2"/>
  <c r="T24" i="2"/>
  <c r="K24" i="2"/>
  <c r="E24" i="2"/>
  <c r="C24" i="2"/>
  <c r="D24" i="2" s="1"/>
  <c r="AE23" i="2"/>
  <c r="J23" i="2" s="1"/>
  <c r="X23" i="2"/>
  <c r="W23" i="2"/>
  <c r="U23" i="2"/>
  <c r="T23" i="2"/>
  <c r="C23" i="2"/>
  <c r="X22" i="2"/>
  <c r="W22" i="2"/>
  <c r="U22" i="2"/>
  <c r="T22" i="2"/>
  <c r="C22" i="2"/>
  <c r="K22" i="2" s="1"/>
  <c r="AE21" i="2"/>
  <c r="J21" i="2" s="1"/>
  <c r="X21" i="2"/>
  <c r="W21" i="2"/>
  <c r="U21" i="2"/>
  <c r="T21" i="2"/>
  <c r="E21" i="2"/>
  <c r="D21" i="2"/>
  <c r="C21" i="2"/>
  <c r="K21" i="2" s="1"/>
  <c r="AE20" i="2"/>
  <c r="X20" i="2"/>
  <c r="W20" i="2"/>
  <c r="U20" i="2"/>
  <c r="T20" i="2"/>
  <c r="J20" i="2"/>
  <c r="C20" i="2"/>
  <c r="X19" i="2"/>
  <c r="W19" i="2"/>
  <c r="U19" i="2"/>
  <c r="T19" i="2"/>
  <c r="E19" i="2"/>
  <c r="C19" i="2"/>
  <c r="K19" i="2" s="1"/>
  <c r="AE18" i="2"/>
  <c r="X18" i="2"/>
  <c r="W18" i="2"/>
  <c r="U18" i="2"/>
  <c r="T18" i="2"/>
  <c r="K18" i="2"/>
  <c r="L18" i="2" s="1"/>
  <c r="J18" i="2"/>
  <c r="C18" i="2"/>
  <c r="AE17" i="2"/>
  <c r="J17" i="2" s="1"/>
  <c r="X17" i="2"/>
  <c r="W17" i="2"/>
  <c r="U17" i="2"/>
  <c r="T17" i="2"/>
  <c r="D17" i="2"/>
  <c r="C17" i="2"/>
  <c r="X16" i="2"/>
  <c r="W16" i="2"/>
  <c r="U16" i="2"/>
  <c r="T16" i="2"/>
  <c r="C16" i="2"/>
  <c r="AE15" i="2"/>
  <c r="J15" i="2" s="1"/>
  <c r="X15" i="2"/>
  <c r="W15" i="2"/>
  <c r="U15" i="2"/>
  <c r="T15" i="2"/>
  <c r="C15" i="2"/>
  <c r="AE14" i="2"/>
  <c r="J14" i="2" s="1"/>
  <c r="X14" i="2"/>
  <c r="W14" i="2"/>
  <c r="U14" i="2"/>
  <c r="T14" i="2"/>
  <c r="C14" i="2"/>
  <c r="X13" i="2"/>
  <c r="W13" i="2"/>
  <c r="U13" i="2"/>
  <c r="T13" i="2"/>
  <c r="K13" i="2"/>
  <c r="E13" i="2"/>
  <c r="D13" i="2"/>
  <c r="C13" i="2"/>
  <c r="AE12" i="2"/>
  <c r="J12" i="2" s="1"/>
  <c r="K4" i="10" s="1"/>
  <c r="L4" i="10" s="1"/>
  <c r="X12" i="2"/>
  <c r="W12" i="2"/>
  <c r="U12" i="2"/>
  <c r="T12" i="2"/>
  <c r="K12" i="2"/>
  <c r="G4" i="10" s="1"/>
  <c r="H4" i="10" s="1"/>
  <c r="J4" i="10" s="1"/>
  <c r="E12" i="2"/>
  <c r="C12" i="2"/>
  <c r="D12" i="2" s="1"/>
  <c r="AE11" i="2"/>
  <c r="J11" i="2" s="1"/>
  <c r="AB11" i="2"/>
  <c r="X11" i="2"/>
  <c r="W11" i="2"/>
  <c r="U11" i="2"/>
  <c r="T11" i="2"/>
  <c r="C11" i="2"/>
  <c r="D11" i="2" s="1"/>
  <c r="AE10" i="2"/>
  <c r="J10" i="2" s="1"/>
  <c r="Y10" i="2"/>
  <c r="Z10" i="2" s="1"/>
  <c r="X10" i="2"/>
  <c r="W10" i="2"/>
  <c r="U10" i="2"/>
  <c r="T10" i="2"/>
  <c r="D10" i="2"/>
  <c r="C10" i="2"/>
  <c r="K10" i="2" s="1"/>
  <c r="AE9" i="2"/>
  <c r="X9" i="2"/>
  <c r="W9" i="2"/>
  <c r="U9" i="2"/>
  <c r="T9" i="2"/>
  <c r="K9" i="2"/>
  <c r="J9" i="2"/>
  <c r="K3" i="10" s="1"/>
  <c r="L3" i="10" s="1"/>
  <c r="C9" i="2"/>
  <c r="K5" i="2"/>
  <c r="K32" i="2" l="1"/>
  <c r="L32" i="2" s="1"/>
  <c r="E32" i="2"/>
  <c r="D32" i="2"/>
  <c r="AE38" i="2"/>
  <c r="J38" i="2" s="1"/>
  <c r="AF38" i="3"/>
  <c r="L10" i="2"/>
  <c r="D14" i="2"/>
  <c r="K14" i="2"/>
  <c r="K28" i="2"/>
  <c r="E28" i="2"/>
  <c r="J17" i="3"/>
  <c r="AF17" i="3"/>
  <c r="AF28" i="3"/>
  <c r="AE28" i="2"/>
  <c r="J28" i="2" s="1"/>
  <c r="H34" i="3"/>
  <c r="K34" i="3"/>
  <c r="E34" i="3"/>
  <c r="J34" i="3"/>
  <c r="L34" i="3" s="1"/>
  <c r="D34" i="3"/>
  <c r="K41" i="3"/>
  <c r="I41" i="3"/>
  <c r="D41" i="3"/>
  <c r="AA18" i="2"/>
  <c r="E18" i="2"/>
  <c r="D18" i="2"/>
  <c r="L19" i="2"/>
  <c r="K29" i="2"/>
  <c r="D29" i="2"/>
  <c r="J27" i="3"/>
  <c r="I27" i="3"/>
  <c r="E27" i="3"/>
  <c r="D27" i="3"/>
  <c r="AF31" i="3"/>
  <c r="AE31" i="2"/>
  <c r="J31" i="2" s="1"/>
  <c r="J31" i="3"/>
  <c r="K15" i="2"/>
  <c r="L15" i="2" s="1"/>
  <c r="D15" i="2"/>
  <c r="E15" i="3"/>
  <c r="I15" i="3"/>
  <c r="H15" i="3"/>
  <c r="K15" i="3"/>
  <c r="L15" i="3" s="1"/>
  <c r="D15" i="3"/>
  <c r="AF22" i="3"/>
  <c r="AE22" i="2"/>
  <c r="J22" i="2" s="1"/>
  <c r="L22" i="2" s="1"/>
  <c r="K17" i="2"/>
  <c r="E17" i="2"/>
  <c r="E22" i="2"/>
  <c r="D22" i="2"/>
  <c r="D27" i="2"/>
  <c r="K27" i="2"/>
  <c r="K30" i="2"/>
  <c r="E30" i="2"/>
  <c r="D30" i="2"/>
  <c r="J16" i="3"/>
  <c r="L16" i="3" s="1"/>
  <c r="I16" i="3"/>
  <c r="E16" i="3"/>
  <c r="D16" i="3"/>
  <c r="AF19" i="3"/>
  <c r="AE19" i="2"/>
  <c r="J19" i="2" s="1"/>
  <c r="AF24" i="3"/>
  <c r="AE24" i="2"/>
  <c r="J24" i="2" s="1"/>
  <c r="AE27" i="2"/>
  <c r="J27" i="2" s="1"/>
  <c r="AF27" i="3"/>
  <c r="AF29" i="3"/>
  <c r="AE29" i="2"/>
  <c r="J29" i="2" s="1"/>
  <c r="K38" i="3"/>
  <c r="X38" i="3" s="1"/>
  <c r="Y38" i="3" s="1"/>
  <c r="J38" i="3"/>
  <c r="E38" i="3"/>
  <c r="D38" i="3"/>
  <c r="K41" i="4"/>
  <c r="L41" i="4" s="1"/>
  <c r="K32" i="5"/>
  <c r="L32" i="5" s="1"/>
  <c r="D32" i="5"/>
  <c r="H11" i="7"/>
  <c r="E11" i="7"/>
  <c r="AA12" i="7"/>
  <c r="K39" i="7"/>
  <c r="L39" i="7" s="1"/>
  <c r="J39" i="7"/>
  <c r="I39" i="7"/>
  <c r="L13" i="2"/>
  <c r="K31" i="2"/>
  <c r="L31" i="2" s="1"/>
  <c r="AG39" i="3"/>
  <c r="L26" i="3"/>
  <c r="I32" i="3"/>
  <c r="I35" i="3"/>
  <c r="I43" i="3"/>
  <c r="L47" i="3"/>
  <c r="D9" i="4"/>
  <c r="E11" i="4"/>
  <c r="K11" i="4"/>
  <c r="L11" i="4" s="1"/>
  <c r="D14" i="4"/>
  <c r="D15" i="4"/>
  <c r="L18" i="4"/>
  <c r="E24" i="4"/>
  <c r="K24" i="4"/>
  <c r="L24" i="4" s="1"/>
  <c r="D30" i="4"/>
  <c r="D31" i="4"/>
  <c r="L34" i="4"/>
  <c r="E38" i="4"/>
  <c r="D38" i="4"/>
  <c r="D44" i="4"/>
  <c r="D9" i="5"/>
  <c r="K9" i="5"/>
  <c r="K10" i="5"/>
  <c r="L10" i="5" s="1"/>
  <c r="E11" i="5"/>
  <c r="K11" i="5"/>
  <c r="E15" i="5"/>
  <c r="K15" i="5"/>
  <c r="L15" i="5" s="1"/>
  <c r="D19" i="5"/>
  <c r="K19" i="5"/>
  <c r="L19" i="5" s="1"/>
  <c r="E19" i="5"/>
  <c r="E25" i="5"/>
  <c r="K25" i="5"/>
  <c r="L25" i="5" s="1"/>
  <c r="D28" i="5"/>
  <c r="K11" i="6"/>
  <c r="L11" i="6" s="1"/>
  <c r="E11" i="6"/>
  <c r="D11" i="6"/>
  <c r="K46" i="6"/>
  <c r="L46" i="6" s="1"/>
  <c r="E46" i="6"/>
  <c r="D11" i="7"/>
  <c r="J27" i="7"/>
  <c r="L27" i="7" s="1"/>
  <c r="H27" i="7"/>
  <c r="E27" i="7"/>
  <c r="H39" i="7"/>
  <c r="D11" i="8"/>
  <c r="K11" i="8"/>
  <c r="J11" i="8"/>
  <c r="H16" i="8"/>
  <c r="I16" i="8"/>
  <c r="D16" i="8"/>
  <c r="D21" i="8"/>
  <c r="I21" i="8"/>
  <c r="H21" i="8"/>
  <c r="D25" i="8"/>
  <c r="H25" i="8"/>
  <c r="K25" i="8"/>
  <c r="E25" i="8"/>
  <c r="J26" i="8"/>
  <c r="D26" i="8"/>
  <c r="E31" i="8"/>
  <c r="K31" i="8"/>
  <c r="H31" i="8"/>
  <c r="M32" i="8"/>
  <c r="H13" i="12"/>
  <c r="H20" i="11"/>
  <c r="K45" i="6"/>
  <c r="L45" i="6" s="1"/>
  <c r="E45" i="6"/>
  <c r="D45" i="6"/>
  <c r="H20" i="7"/>
  <c r="E20" i="7"/>
  <c r="D20" i="7"/>
  <c r="J23" i="7"/>
  <c r="E23" i="7"/>
  <c r="K23" i="7"/>
  <c r="D23" i="7"/>
  <c r="H24" i="7"/>
  <c r="E24" i="7"/>
  <c r="E30" i="7"/>
  <c r="I30" i="7"/>
  <c r="H30" i="7"/>
  <c r="K26" i="2"/>
  <c r="L26" i="2" s="1"/>
  <c r="L33" i="2"/>
  <c r="J21" i="3"/>
  <c r="J42" i="3"/>
  <c r="Y15" i="2"/>
  <c r="Z15" i="2" s="1"/>
  <c r="AH9" i="2"/>
  <c r="AG9" i="2" s="1"/>
  <c r="AA14" i="2"/>
  <c r="AE16" i="2"/>
  <c r="J16" i="2" s="1"/>
  <c r="L25" i="2"/>
  <c r="D33" i="2"/>
  <c r="L45" i="2"/>
  <c r="T56" i="2"/>
  <c r="J9" i="3"/>
  <c r="K20" i="3"/>
  <c r="X20" i="3" s="1"/>
  <c r="Y20" i="3" s="1"/>
  <c r="D21" i="3"/>
  <c r="K21" i="3"/>
  <c r="H22" i="3"/>
  <c r="E23" i="3"/>
  <c r="K24" i="3"/>
  <c r="I24" i="3"/>
  <c r="J28" i="3"/>
  <c r="E29" i="3"/>
  <c r="D30" i="3"/>
  <c r="D32" i="3"/>
  <c r="J32" i="3"/>
  <c r="L32" i="3" s="1"/>
  <c r="D35" i="3"/>
  <c r="K35" i="3"/>
  <c r="L37" i="3"/>
  <c r="H40" i="3"/>
  <c r="D42" i="3"/>
  <c r="K42" i="3"/>
  <c r="D43" i="3"/>
  <c r="K43" i="3"/>
  <c r="J46" i="3"/>
  <c r="L46" i="3" s="1"/>
  <c r="AH52" i="3"/>
  <c r="E9" i="4"/>
  <c r="E14" i="4"/>
  <c r="E20" i="4"/>
  <c r="K20" i="4"/>
  <c r="L20" i="4" s="1"/>
  <c r="D26" i="4"/>
  <c r="D27" i="4"/>
  <c r="E30" i="4"/>
  <c r="D42" i="4"/>
  <c r="E44" i="4"/>
  <c r="D46" i="4"/>
  <c r="K46" i="4"/>
  <c r="L46" i="4" s="1"/>
  <c r="X9" i="5"/>
  <c r="Y9" i="5" s="1"/>
  <c r="AA10" i="5"/>
  <c r="E17" i="5"/>
  <c r="K17" i="5"/>
  <c r="L17" i="5" s="1"/>
  <c r="E27" i="5"/>
  <c r="K27" i="5"/>
  <c r="L27" i="5" s="1"/>
  <c r="D29" i="5"/>
  <c r="K29" i="5"/>
  <c r="L29" i="5" s="1"/>
  <c r="E29" i="5"/>
  <c r="E33" i="5"/>
  <c r="K33" i="5"/>
  <c r="L33" i="5" s="1"/>
  <c r="D34" i="5"/>
  <c r="K12" i="6"/>
  <c r="L12" i="6" s="1"/>
  <c r="E12" i="6"/>
  <c r="K25" i="6"/>
  <c r="L25" i="6" s="1"/>
  <c r="E25" i="6"/>
  <c r="D25" i="6"/>
  <c r="L41" i="6"/>
  <c r="K43" i="6"/>
  <c r="L43" i="6" s="1"/>
  <c r="E43" i="6"/>
  <c r="D43" i="6"/>
  <c r="E18" i="7"/>
  <c r="J18" i="7"/>
  <c r="L18" i="7" s="1"/>
  <c r="I18" i="7"/>
  <c r="I23" i="7"/>
  <c r="D27" i="7"/>
  <c r="K30" i="7"/>
  <c r="L30" i="7" s="1"/>
  <c r="E11" i="8"/>
  <c r="J16" i="8"/>
  <c r="E21" i="8"/>
  <c r="I25" i="8"/>
  <c r="H28" i="8"/>
  <c r="J28" i="8"/>
  <c r="M28" i="8" s="1"/>
  <c r="I28" i="8"/>
  <c r="M34" i="8"/>
  <c r="D36" i="8"/>
  <c r="J36" i="8"/>
  <c r="E36" i="8"/>
  <c r="H42" i="8"/>
  <c r="K42" i="8"/>
  <c r="M42" i="8" s="1"/>
  <c r="E42" i="8"/>
  <c r="J3" i="12"/>
  <c r="J13" i="12" s="1"/>
  <c r="L13" i="12"/>
  <c r="L14" i="12" s="1"/>
  <c r="L36" i="2"/>
  <c r="L42" i="2"/>
  <c r="K17" i="3"/>
  <c r="L17" i="3" s="1"/>
  <c r="H18" i="3"/>
  <c r="K19" i="3"/>
  <c r="H21" i="3"/>
  <c r="J22" i="3"/>
  <c r="D24" i="3"/>
  <c r="J24" i="3"/>
  <c r="L24" i="3" s="1"/>
  <c r="I25" i="3"/>
  <c r="K28" i="3"/>
  <c r="K31" i="3"/>
  <c r="X31" i="3" s="1"/>
  <c r="Y31" i="3" s="1"/>
  <c r="E32" i="3"/>
  <c r="E35" i="3"/>
  <c r="H42" i="3"/>
  <c r="E43" i="3"/>
  <c r="L10" i="4"/>
  <c r="E16" i="4"/>
  <c r="K16" i="4"/>
  <c r="L16" i="4" s="1"/>
  <c r="K19" i="4"/>
  <c r="L19" i="4" s="1"/>
  <c r="D23" i="4"/>
  <c r="E26" i="4"/>
  <c r="E32" i="4"/>
  <c r="K32" i="4"/>
  <c r="L32" i="4" s="1"/>
  <c r="K35" i="4"/>
  <c r="L35" i="4" s="1"/>
  <c r="D40" i="4"/>
  <c r="E12" i="5"/>
  <c r="D12" i="5"/>
  <c r="K24" i="5"/>
  <c r="L24" i="5" s="1"/>
  <c r="D24" i="5"/>
  <c r="E34" i="5"/>
  <c r="L39" i="5"/>
  <c r="K41" i="5"/>
  <c r="E41" i="5"/>
  <c r="D41" i="5"/>
  <c r="K45" i="5"/>
  <c r="E45" i="5"/>
  <c r="L45" i="5"/>
  <c r="K19" i="6"/>
  <c r="AG19" i="6" s="1"/>
  <c r="E19" i="6"/>
  <c r="D19" i="6"/>
  <c r="K23" i="6"/>
  <c r="L23" i="6" s="1"/>
  <c r="E23" i="6"/>
  <c r="L31" i="6"/>
  <c r="L35" i="6"/>
  <c r="K38" i="6"/>
  <c r="E38" i="6"/>
  <c r="I9" i="7"/>
  <c r="H9" i="7"/>
  <c r="J14" i="7"/>
  <c r="E14" i="7"/>
  <c r="K14" i="7"/>
  <c r="D14" i="7"/>
  <c r="H18" i="7"/>
  <c r="I27" i="7"/>
  <c r="H38" i="7"/>
  <c r="K38" i="7"/>
  <c r="L38" i="7" s="1"/>
  <c r="E38" i="7"/>
  <c r="I40" i="7"/>
  <c r="J40" i="7"/>
  <c r="L40" i="7" s="1"/>
  <c r="H40" i="7"/>
  <c r="L42" i="7"/>
  <c r="E15" i="8"/>
  <c r="K15" i="8"/>
  <c r="H15" i="8"/>
  <c r="K16" i="8"/>
  <c r="J21" i="8"/>
  <c r="L21" i="8" s="1"/>
  <c r="D22" i="8"/>
  <c r="J25" i="8"/>
  <c r="E27" i="8"/>
  <c r="K27" i="8"/>
  <c r="AH27" i="8" s="1"/>
  <c r="D28" i="8"/>
  <c r="H32" i="8"/>
  <c r="I32" i="8"/>
  <c r="D32" i="8"/>
  <c r="K36" i="8"/>
  <c r="M36" i="8" s="1"/>
  <c r="K38" i="8"/>
  <c r="M38" i="8" s="1"/>
  <c r="E38" i="8"/>
  <c r="J38" i="8"/>
  <c r="D38" i="8"/>
  <c r="D42" i="8"/>
  <c r="H15" i="10"/>
  <c r="J15" i="10" s="1"/>
  <c r="K38" i="4"/>
  <c r="L38" i="4" s="1"/>
  <c r="L38" i="5"/>
  <c r="L41" i="5"/>
  <c r="L17" i="6"/>
  <c r="L21" i="6"/>
  <c r="L30" i="6"/>
  <c r="I10" i="7"/>
  <c r="I19" i="7"/>
  <c r="J22" i="7"/>
  <c r="K26" i="7"/>
  <c r="L26" i="7" s="1"/>
  <c r="I46" i="7"/>
  <c r="I17" i="8"/>
  <c r="K20" i="8"/>
  <c r="M20" i="8" s="1"/>
  <c r="J24" i="8"/>
  <c r="J29" i="8"/>
  <c r="I33" i="8"/>
  <c r="I46" i="8"/>
  <c r="K10" i="6"/>
  <c r="L10" i="6" s="1"/>
  <c r="L32" i="6"/>
  <c r="L39" i="6"/>
  <c r="K13" i="7"/>
  <c r="L13" i="7" s="1"/>
  <c r="D16" i="7"/>
  <c r="K22" i="7"/>
  <c r="L22" i="7" s="1"/>
  <c r="H26" i="7"/>
  <c r="I31" i="7"/>
  <c r="D32" i="7"/>
  <c r="I41" i="7"/>
  <c r="D44" i="7"/>
  <c r="D45" i="7"/>
  <c r="D46" i="7"/>
  <c r="J17" i="8"/>
  <c r="M17" i="8" s="1"/>
  <c r="H19" i="8"/>
  <c r="D20" i="8"/>
  <c r="K24" i="8"/>
  <c r="M24" i="8" s="1"/>
  <c r="E29" i="8"/>
  <c r="K29" i="8"/>
  <c r="D30" i="8"/>
  <c r="J33" i="8"/>
  <c r="L33" i="8" s="1"/>
  <c r="I37" i="8"/>
  <c r="D46" i="8"/>
  <c r="L9" i="3"/>
  <c r="L35" i="3"/>
  <c r="L14" i="3"/>
  <c r="L31" i="3"/>
  <c r="L12" i="3"/>
  <c r="L23" i="3"/>
  <c r="L38" i="3"/>
  <c r="L42" i="3"/>
  <c r="AH53" i="3"/>
  <c r="J9" i="11"/>
  <c r="AI9" i="2"/>
  <c r="K20" i="2"/>
  <c r="L20" i="2" s="1"/>
  <c r="E20" i="2"/>
  <c r="D20" i="2"/>
  <c r="G3" i="10"/>
  <c r="H3" i="10" s="1"/>
  <c r="L9" i="2"/>
  <c r="K16" i="2"/>
  <c r="L16" i="2" s="1"/>
  <c r="E16" i="2"/>
  <c r="AB18" i="2"/>
  <c r="L14" i="2"/>
  <c r="AH14" i="2"/>
  <c r="L24" i="2"/>
  <c r="L28" i="3"/>
  <c r="L17" i="2"/>
  <c r="L41" i="2"/>
  <c r="L43" i="2"/>
  <c r="L44" i="2"/>
  <c r="Y19" i="2"/>
  <c r="Z19" i="2" s="1"/>
  <c r="AA45" i="2"/>
  <c r="AA44" i="2"/>
  <c r="AA43" i="2"/>
  <c r="AB42" i="2"/>
  <c r="AB38" i="2"/>
  <c r="AB34" i="2"/>
  <c r="AH32" i="2"/>
  <c r="AA30" i="2"/>
  <c r="AH28" i="2"/>
  <c r="AA26" i="2"/>
  <c r="Y22" i="2"/>
  <c r="Z22" i="2" s="1"/>
  <c r="AA21" i="2"/>
  <c r="AH19" i="2"/>
  <c r="Y18" i="2"/>
  <c r="Z18" i="2" s="1"/>
  <c r="AA17" i="2"/>
  <c r="AH15" i="2"/>
  <c r="AH10" i="2"/>
  <c r="AB25" i="2"/>
  <c r="AA42" i="2"/>
  <c r="AH40" i="2"/>
  <c r="AA38" i="2"/>
  <c r="AH36" i="2"/>
  <c r="AA34" i="2"/>
  <c r="AB33" i="2"/>
  <c r="AB29" i="2"/>
  <c r="Y45" i="2"/>
  <c r="Z45" i="2" s="1"/>
  <c r="Y44" i="2"/>
  <c r="Z44" i="2" s="1"/>
  <c r="Y43" i="2"/>
  <c r="Z43" i="2" s="1"/>
  <c r="AB41" i="2"/>
  <c r="AB37" i="2"/>
  <c r="AA33" i="2"/>
  <c r="Y30" i="2"/>
  <c r="Z30" i="2" s="1"/>
  <c r="AA29" i="2"/>
  <c r="AH27" i="2"/>
  <c r="Y26" i="2"/>
  <c r="Z26" i="2" s="1"/>
  <c r="AA25" i="2"/>
  <c r="AB24" i="2"/>
  <c r="AH22" i="2"/>
  <c r="AG22" i="2" s="1"/>
  <c r="Y21" i="2"/>
  <c r="Z21" i="2" s="1"/>
  <c r="AA20" i="2"/>
  <c r="AH18" i="2"/>
  <c r="Y17" i="2"/>
  <c r="Z17" i="2" s="1"/>
  <c r="AA16" i="2"/>
  <c r="AH13" i="2"/>
  <c r="Y12" i="2"/>
  <c r="Z12" i="2" s="1"/>
  <c r="AA11" i="2"/>
  <c r="AB10" i="2"/>
  <c r="Y42" i="2"/>
  <c r="Z42" i="2" s="1"/>
  <c r="AA41" i="2"/>
  <c r="Y38" i="2"/>
  <c r="Z38" i="2" s="1"/>
  <c r="AA37" i="2"/>
  <c r="Y34" i="2"/>
  <c r="Z34" i="2" s="1"/>
  <c r="AB32" i="2"/>
  <c r="AB28" i="2"/>
  <c r="AA24" i="2"/>
  <c r="AB19" i="2"/>
  <c r="AB15" i="2"/>
  <c r="AB40" i="2"/>
  <c r="AB36" i="2"/>
  <c r="Y33" i="2"/>
  <c r="Z33" i="2" s="1"/>
  <c r="AA32" i="2"/>
  <c r="AH30" i="2"/>
  <c r="Y29" i="2"/>
  <c r="Z29" i="2" s="1"/>
  <c r="AA28" i="2"/>
  <c r="AH26" i="2"/>
  <c r="Y25" i="2"/>
  <c r="Z25" i="2" s="1"/>
  <c r="AB23" i="2"/>
  <c r="AH21" i="2"/>
  <c r="Y20" i="2"/>
  <c r="Z20" i="2" s="1"/>
  <c r="AA19" i="2"/>
  <c r="AH17" i="2"/>
  <c r="Y16" i="2"/>
  <c r="Z16" i="2" s="1"/>
  <c r="AA15" i="2"/>
  <c r="AB14" i="2"/>
  <c r="AH12" i="2"/>
  <c r="AA10" i="2"/>
  <c r="AB9" i="2"/>
  <c r="AB22" i="2"/>
  <c r="AH45" i="2"/>
  <c r="AI45" i="2" s="1"/>
  <c r="AH44" i="2"/>
  <c r="AI44" i="2" s="1"/>
  <c r="AH43" i="2"/>
  <c r="AI43" i="2" s="1"/>
  <c r="Y41" i="2"/>
  <c r="Z41" i="2" s="1"/>
  <c r="AA40" i="2"/>
  <c r="AH38" i="2"/>
  <c r="Y37" i="2"/>
  <c r="Z37" i="2" s="1"/>
  <c r="AA36" i="2"/>
  <c r="AH34" i="2"/>
  <c r="AB31" i="2"/>
  <c r="AB27" i="2"/>
  <c r="Y24" i="2"/>
  <c r="Z24" i="2" s="1"/>
  <c r="AA23" i="2"/>
  <c r="AB46" i="2"/>
  <c r="AH42" i="2"/>
  <c r="AI42" i="2" s="1"/>
  <c r="AB39" i="2"/>
  <c r="AB35" i="2"/>
  <c r="AH33" i="2"/>
  <c r="AG33" i="2" s="1"/>
  <c r="Y32" i="2"/>
  <c r="Z32" i="2" s="1"/>
  <c r="AA31" i="2"/>
  <c r="AH29" i="2"/>
  <c r="Y28" i="2"/>
  <c r="Z28" i="2" s="1"/>
  <c r="AA27" i="2"/>
  <c r="AH25" i="2"/>
  <c r="AA46" i="2"/>
  <c r="AB45" i="2"/>
  <c r="AB44" i="2"/>
  <c r="AB43" i="2"/>
  <c r="AH41" i="2"/>
  <c r="Y40" i="2"/>
  <c r="Z40" i="2" s="1"/>
  <c r="AA39" i="2"/>
  <c r="AH37" i="2"/>
  <c r="Y36" i="2"/>
  <c r="Z36" i="2" s="1"/>
  <c r="AA35" i="2"/>
  <c r="AB30" i="2"/>
  <c r="AB26" i="2"/>
  <c r="AH24" i="2"/>
  <c r="AG24" i="2" s="1"/>
  <c r="Y23" i="2"/>
  <c r="Z23" i="2" s="1"/>
  <c r="AB21" i="2"/>
  <c r="AB17" i="2"/>
  <c r="Y14" i="2"/>
  <c r="Z14" i="2" s="1"/>
  <c r="AB12" i="2"/>
  <c r="Y9" i="2"/>
  <c r="Z9" i="2" s="1"/>
  <c r="E9" i="2"/>
  <c r="Y13" i="2"/>
  <c r="Z13" i="2" s="1"/>
  <c r="AA12" i="2"/>
  <c r="D9" i="2"/>
  <c r="AA9" i="2"/>
  <c r="AA13" i="2"/>
  <c r="L38" i="2"/>
  <c r="AB16" i="2"/>
  <c r="D23" i="2"/>
  <c r="K23" i="2"/>
  <c r="L23" i="2" s="1"/>
  <c r="E23" i="2"/>
  <c r="D16" i="2"/>
  <c r="K11" i="2"/>
  <c r="L11" i="2" s="1"/>
  <c r="E11" i="2"/>
  <c r="L21" i="2"/>
  <c r="AA22" i="2"/>
  <c r="L23" i="10"/>
  <c r="AH11" i="2"/>
  <c r="AB13" i="2"/>
  <c r="AB20" i="2"/>
  <c r="L30" i="2"/>
  <c r="L12" i="2"/>
  <c r="D19" i="2"/>
  <c r="D28" i="2"/>
  <c r="K35" i="2"/>
  <c r="L35" i="2" s="1"/>
  <c r="E36" i="2"/>
  <c r="K39" i="2"/>
  <c r="L39" i="2" s="1"/>
  <c r="E40" i="2"/>
  <c r="K46" i="2"/>
  <c r="Y46" i="2" s="1"/>
  <c r="Z46" i="2" s="1"/>
  <c r="U57" i="2"/>
  <c r="I9" i="3"/>
  <c r="X9" i="3"/>
  <c r="Y9" i="3" s="1"/>
  <c r="AG10" i="3"/>
  <c r="AA11" i="3"/>
  <c r="I12" i="3"/>
  <c r="X12" i="3"/>
  <c r="Y12" i="3" s="1"/>
  <c r="E18" i="3"/>
  <c r="AG18" i="3"/>
  <c r="AA19" i="3"/>
  <c r="J20" i="3"/>
  <c r="X21" i="3"/>
  <c r="Y21" i="3" s="1"/>
  <c r="X24" i="3"/>
  <c r="Y24" i="3" s="1"/>
  <c r="X25" i="3"/>
  <c r="Y25" i="3" s="1"/>
  <c r="Z28" i="3"/>
  <c r="X40" i="3"/>
  <c r="Y40" i="3" s="1"/>
  <c r="AG13" i="3"/>
  <c r="Z14" i="3"/>
  <c r="X15" i="3"/>
  <c r="Y15" i="3" s="1"/>
  <c r="Z17" i="3"/>
  <c r="Z20" i="3"/>
  <c r="AA22" i="3"/>
  <c r="Z23" i="3"/>
  <c r="Z25" i="3"/>
  <c r="AA28" i="3"/>
  <c r="AG31" i="3"/>
  <c r="AG32" i="3"/>
  <c r="Z34" i="3"/>
  <c r="AG35" i="3"/>
  <c r="Y36" i="3"/>
  <c r="AA39" i="3"/>
  <c r="D11" i="3"/>
  <c r="Z12" i="3"/>
  <c r="AA14" i="3"/>
  <c r="AG16" i="3"/>
  <c r="AA17" i="3"/>
  <c r="X18" i="3"/>
  <c r="Y18" i="3" s="1"/>
  <c r="D19" i="3"/>
  <c r="AA20" i="3"/>
  <c r="Z21" i="3"/>
  <c r="AA23" i="3"/>
  <c r="AA24" i="3"/>
  <c r="AA25" i="3"/>
  <c r="X26" i="3"/>
  <c r="Y26" i="3" s="1"/>
  <c r="Z27" i="3"/>
  <c r="K33" i="3"/>
  <c r="J33" i="3"/>
  <c r="H33" i="3"/>
  <c r="E33" i="3"/>
  <c r="X33" i="3"/>
  <c r="Y33" i="3" s="1"/>
  <c r="Z36" i="3"/>
  <c r="Z37" i="3"/>
  <c r="D25" i="2"/>
  <c r="E25" i="2"/>
  <c r="E29" i="2"/>
  <c r="E33" i="2"/>
  <c r="D34" i="2"/>
  <c r="D38" i="2"/>
  <c r="D42" i="2"/>
  <c r="AA9" i="3"/>
  <c r="J10" i="3"/>
  <c r="L10" i="3" s="1"/>
  <c r="E11" i="3"/>
  <c r="AG11" i="3"/>
  <c r="AA12" i="3"/>
  <c r="Z15" i="3"/>
  <c r="H16" i="3"/>
  <c r="J18" i="3"/>
  <c r="L18" i="3" s="1"/>
  <c r="E19" i="3"/>
  <c r="AG19" i="3"/>
  <c r="L21" i="3"/>
  <c r="H27" i="3"/>
  <c r="D29" i="3"/>
  <c r="K29" i="3"/>
  <c r="D33" i="3"/>
  <c r="E34" i="2"/>
  <c r="E38" i="2"/>
  <c r="E42" i="2"/>
  <c r="AA47" i="3"/>
  <c r="Z44" i="3"/>
  <c r="X42" i="3"/>
  <c r="Y42" i="3" s="1"/>
  <c r="AA41" i="3"/>
  <c r="AG40" i="3"/>
  <c r="X34" i="3"/>
  <c r="Y34" i="3" s="1"/>
  <c r="AA33" i="3"/>
  <c r="Z47" i="3"/>
  <c r="AA46" i="3"/>
  <c r="Z41" i="3"/>
  <c r="X39" i="3"/>
  <c r="Y39" i="3" s="1"/>
  <c r="AA38" i="3"/>
  <c r="Z33" i="3"/>
  <c r="AA30" i="3"/>
  <c r="Z46" i="3"/>
  <c r="X44" i="3"/>
  <c r="Y44" i="3" s="1"/>
  <c r="AA43" i="3"/>
  <c r="AG42" i="3"/>
  <c r="Z38" i="3"/>
  <c r="AA37" i="3"/>
  <c r="AA35" i="3"/>
  <c r="AG34" i="3"/>
  <c r="Z30" i="3"/>
  <c r="X28" i="3"/>
  <c r="Y28" i="3" s="1"/>
  <c r="AA27" i="3"/>
  <c r="AG26" i="3"/>
  <c r="Z22" i="3"/>
  <c r="X47" i="3"/>
  <c r="Y47" i="3" s="1"/>
  <c r="Z43" i="3"/>
  <c r="X41" i="3"/>
  <c r="Y41" i="3" s="1"/>
  <c r="AA40" i="3"/>
  <c r="X46" i="3"/>
  <c r="Y46" i="3" s="1"/>
  <c r="AA45" i="3"/>
  <c r="AG44" i="3"/>
  <c r="Z40" i="3"/>
  <c r="Y37" i="3"/>
  <c r="Z32" i="3"/>
  <c r="AA29" i="3"/>
  <c r="AG28" i="3"/>
  <c r="Z24" i="3"/>
  <c r="AA21" i="3"/>
  <c r="AG20" i="3"/>
  <c r="Z45" i="3"/>
  <c r="X43" i="3"/>
  <c r="Y43" i="3" s="1"/>
  <c r="AA42" i="3"/>
  <c r="AG41" i="3"/>
  <c r="AA36" i="3"/>
  <c r="X35" i="3"/>
  <c r="Y35" i="3" s="1"/>
  <c r="AA34" i="3"/>
  <c r="AG33" i="3"/>
  <c r="Z29" i="3"/>
  <c r="AG47" i="3"/>
  <c r="AG46" i="3"/>
  <c r="Z42" i="3"/>
  <c r="AA44" i="3"/>
  <c r="AG43" i="3"/>
  <c r="Z39" i="3"/>
  <c r="Z10" i="3"/>
  <c r="H11" i="3"/>
  <c r="AG14" i="3"/>
  <c r="AA15" i="3"/>
  <c r="X16" i="3"/>
  <c r="Y16" i="3" s="1"/>
  <c r="Z18" i="3"/>
  <c r="H19" i="3"/>
  <c r="AG23" i="3"/>
  <c r="Z26" i="3"/>
  <c r="I33" i="3"/>
  <c r="D35" i="2"/>
  <c r="D39" i="2"/>
  <c r="D46" i="2"/>
  <c r="D9" i="3"/>
  <c r="AA10" i="3"/>
  <c r="I11" i="3"/>
  <c r="X11" i="3"/>
  <c r="Y11" i="3" s="1"/>
  <c r="D12" i="3"/>
  <c r="E17" i="3"/>
  <c r="AG17" i="3"/>
  <c r="AA18" i="3"/>
  <c r="I19" i="3"/>
  <c r="X19" i="3"/>
  <c r="Y19" i="3" s="1"/>
  <c r="D20" i="3"/>
  <c r="AG21" i="3"/>
  <c r="H23" i="3"/>
  <c r="D23" i="3"/>
  <c r="AG24" i="3"/>
  <c r="AG25" i="3"/>
  <c r="AA26" i="3"/>
  <c r="K27" i="3"/>
  <c r="L27" i="3" s="1"/>
  <c r="H29" i="3"/>
  <c r="X32" i="3"/>
  <c r="Y32" i="3" s="1"/>
  <c r="L43" i="3"/>
  <c r="E9" i="3"/>
  <c r="AG9" i="3"/>
  <c r="J11" i="3"/>
  <c r="L11" i="3" s="1"/>
  <c r="E12" i="3"/>
  <c r="AG12" i="3"/>
  <c r="Z13" i="3"/>
  <c r="Z16" i="3"/>
  <c r="J19" i="3"/>
  <c r="L19" i="3" s="1"/>
  <c r="H20" i="3"/>
  <c r="K22" i="3"/>
  <c r="L22" i="3" s="1"/>
  <c r="I22" i="3"/>
  <c r="J25" i="3"/>
  <c r="L25" i="3" s="1"/>
  <c r="H25" i="3"/>
  <c r="I28" i="3"/>
  <c r="E28" i="3"/>
  <c r="D28" i="3"/>
  <c r="Z31" i="3"/>
  <c r="AA32" i="3"/>
  <c r="Z35" i="3"/>
  <c r="H9" i="3"/>
  <c r="Z11" i="3"/>
  <c r="AA13" i="3"/>
  <c r="AG15" i="3"/>
  <c r="AA16" i="3"/>
  <c r="X17" i="3"/>
  <c r="Y17" i="3" s="1"/>
  <c r="Z19" i="3"/>
  <c r="I20" i="3"/>
  <c r="D22" i="3"/>
  <c r="I23" i="3"/>
  <c r="X23" i="3"/>
  <c r="Y23" i="3" s="1"/>
  <c r="D25" i="3"/>
  <c r="H28" i="3"/>
  <c r="J29" i="3"/>
  <c r="K30" i="3"/>
  <c r="L30" i="3" s="1"/>
  <c r="I30" i="3"/>
  <c r="H30" i="3"/>
  <c r="AA31" i="3"/>
  <c r="Z16" i="4"/>
  <c r="Z20" i="4"/>
  <c r="Z24" i="4"/>
  <c r="Z28" i="4"/>
  <c r="Z32" i="4"/>
  <c r="AA39" i="4"/>
  <c r="Z45" i="4"/>
  <c r="E14" i="5"/>
  <c r="D14" i="5"/>
  <c r="K14" i="5"/>
  <c r="L14" i="5" s="1"/>
  <c r="K20" i="5"/>
  <c r="L20" i="5" s="1"/>
  <c r="E20" i="5"/>
  <c r="AA21" i="5"/>
  <c r="AF10" i="4"/>
  <c r="AA11" i="4"/>
  <c r="AF15" i="4"/>
  <c r="AA16" i="4"/>
  <c r="AF19" i="4"/>
  <c r="AA20" i="4"/>
  <c r="AF23" i="4"/>
  <c r="AA24" i="4"/>
  <c r="AF27" i="4"/>
  <c r="AA28" i="4"/>
  <c r="AF31" i="4"/>
  <c r="AA32" i="4"/>
  <c r="Y37" i="4"/>
  <c r="AF38" i="4"/>
  <c r="X44" i="4"/>
  <c r="Y44" i="4" s="1"/>
  <c r="AA45" i="4"/>
  <c r="E18" i="5"/>
  <c r="D18" i="5"/>
  <c r="K18" i="5"/>
  <c r="L18" i="5" s="1"/>
  <c r="H38" i="3"/>
  <c r="E41" i="3"/>
  <c r="D44" i="3"/>
  <c r="K45" i="3"/>
  <c r="L45" i="3" s="1"/>
  <c r="H46" i="3"/>
  <c r="D10" i="4"/>
  <c r="K12" i="4"/>
  <c r="L12" i="4" s="1"/>
  <c r="Z12" i="4"/>
  <c r="Y13" i="4"/>
  <c r="X14" i="4"/>
  <c r="Y14" i="4" s="1"/>
  <c r="E15" i="4"/>
  <c r="K17" i="4"/>
  <c r="L17" i="4" s="1"/>
  <c r="Z17" i="4"/>
  <c r="X18" i="4"/>
  <c r="Y18" i="4" s="1"/>
  <c r="E19" i="4"/>
  <c r="K21" i="4"/>
  <c r="L21" i="4" s="1"/>
  <c r="Z21" i="4"/>
  <c r="X22" i="4"/>
  <c r="Y22" i="4" s="1"/>
  <c r="E23" i="4"/>
  <c r="K25" i="4"/>
  <c r="L25" i="4" s="1"/>
  <c r="Z25" i="4"/>
  <c r="X26" i="4"/>
  <c r="Y26" i="4" s="1"/>
  <c r="E27" i="4"/>
  <c r="K29" i="4"/>
  <c r="L29" i="4" s="1"/>
  <c r="Z29" i="4"/>
  <c r="X30" i="4"/>
  <c r="Y30" i="4" s="1"/>
  <c r="E31" i="4"/>
  <c r="K33" i="4"/>
  <c r="L33" i="4" s="1"/>
  <c r="Z33" i="4"/>
  <c r="X34" i="4"/>
  <c r="Y34" i="4" s="1"/>
  <c r="X35" i="4"/>
  <c r="Y35" i="4" s="1"/>
  <c r="Z37" i="4"/>
  <c r="AF39" i="4"/>
  <c r="L9" i="5"/>
  <c r="E22" i="5"/>
  <c r="D22" i="5"/>
  <c r="K22" i="5"/>
  <c r="L22" i="5" s="1"/>
  <c r="D31" i="3"/>
  <c r="I38" i="3"/>
  <c r="D39" i="3"/>
  <c r="H41" i="3"/>
  <c r="E44" i="3"/>
  <c r="I46" i="3"/>
  <c r="AF11" i="4"/>
  <c r="AA12" i="4"/>
  <c r="Z13" i="4"/>
  <c r="AA17" i="4"/>
  <c r="AF20" i="4"/>
  <c r="AA21" i="4"/>
  <c r="AF24" i="4"/>
  <c r="AA25" i="4"/>
  <c r="AF28" i="4"/>
  <c r="AA29" i="4"/>
  <c r="AF32" i="4"/>
  <c r="AA33" i="4"/>
  <c r="Y36" i="4"/>
  <c r="K40" i="4"/>
  <c r="L40" i="4" s="1"/>
  <c r="E41" i="4"/>
  <c r="X43" i="4"/>
  <c r="Y43" i="4" s="1"/>
  <c r="AF9" i="5"/>
  <c r="AA12" i="5"/>
  <c r="H44" i="3"/>
  <c r="X10" i="4"/>
  <c r="Y10" i="4" s="1"/>
  <c r="AA13" i="4"/>
  <c r="Z14" i="4"/>
  <c r="X15" i="4"/>
  <c r="Y15" i="4" s="1"/>
  <c r="Z18" i="4"/>
  <c r="X19" i="4"/>
  <c r="Y19" i="4" s="1"/>
  <c r="Z22" i="4"/>
  <c r="X23" i="4"/>
  <c r="Y23" i="4" s="1"/>
  <c r="Z26" i="4"/>
  <c r="X27" i="4"/>
  <c r="Y27" i="4" s="1"/>
  <c r="Z30" i="4"/>
  <c r="X31" i="4"/>
  <c r="Y31" i="4" s="1"/>
  <c r="Z34" i="4"/>
  <c r="Z35" i="4"/>
  <c r="AA36" i="4"/>
  <c r="Z42" i="4"/>
  <c r="Z43" i="4"/>
  <c r="AF44" i="4"/>
  <c r="H39" i="3"/>
  <c r="J41" i="3"/>
  <c r="L41" i="3" s="1"/>
  <c r="E42" i="3"/>
  <c r="I44" i="3"/>
  <c r="D45" i="3"/>
  <c r="K9" i="4"/>
  <c r="X9" i="4" s="1"/>
  <c r="Y9" i="4" s="1"/>
  <c r="Z9" i="4"/>
  <c r="D12" i="4"/>
  <c r="AF12" i="4"/>
  <c r="AF13" i="4"/>
  <c r="AA14" i="4"/>
  <c r="D17" i="4"/>
  <c r="AA18" i="4"/>
  <c r="D21" i="4"/>
  <c r="AF21" i="4"/>
  <c r="AA22" i="4"/>
  <c r="D25" i="4"/>
  <c r="AA26" i="4"/>
  <c r="D29" i="4"/>
  <c r="AA30" i="4"/>
  <c r="D33" i="4"/>
  <c r="AA34" i="4"/>
  <c r="X38" i="4"/>
  <c r="Y38" i="4" s="1"/>
  <c r="Z41" i="4"/>
  <c r="K42" i="4"/>
  <c r="L42" i="4" s="1"/>
  <c r="AA43" i="4"/>
  <c r="Z46" i="5"/>
  <c r="X43" i="5"/>
  <c r="Y43" i="5" s="1"/>
  <c r="Z42" i="5"/>
  <c r="X39" i="5"/>
  <c r="Y39" i="5" s="1"/>
  <c r="Z38" i="5"/>
  <c r="X34" i="5"/>
  <c r="Y34" i="5" s="1"/>
  <c r="AA32" i="5"/>
  <c r="AF31" i="5"/>
  <c r="AA28" i="5"/>
  <c r="AF27" i="5"/>
  <c r="AA24" i="5"/>
  <c r="AF23" i="5"/>
  <c r="AA20" i="5"/>
  <c r="AF19" i="5"/>
  <c r="AA16" i="5"/>
  <c r="X11" i="5"/>
  <c r="Y11" i="5" s="1"/>
  <c r="Z10" i="5"/>
  <c r="AA9" i="5"/>
  <c r="AA45" i="5"/>
  <c r="AA41" i="5"/>
  <c r="X33" i="5"/>
  <c r="Y33" i="5" s="1"/>
  <c r="Z32" i="5"/>
  <c r="Z28" i="5"/>
  <c r="X25" i="5"/>
  <c r="Y25" i="5" s="1"/>
  <c r="Z24" i="5"/>
  <c r="X21" i="5"/>
  <c r="Y21" i="5" s="1"/>
  <c r="Z20" i="5"/>
  <c r="X17" i="5"/>
  <c r="Y17" i="5" s="1"/>
  <c r="Z16" i="5"/>
  <c r="X46" i="5"/>
  <c r="Y46" i="5" s="1"/>
  <c r="Z45" i="5"/>
  <c r="X42" i="5"/>
  <c r="Y42" i="5" s="1"/>
  <c r="Z41" i="5"/>
  <c r="X38" i="5"/>
  <c r="Y38" i="5" s="1"/>
  <c r="AA31" i="5"/>
  <c r="AA27" i="5"/>
  <c r="AA23" i="5"/>
  <c r="AF22" i="5"/>
  <c r="AA19" i="5"/>
  <c r="AF18" i="5"/>
  <c r="AA15" i="5"/>
  <c r="AF43" i="5"/>
  <c r="AA40" i="5"/>
  <c r="AF39" i="5"/>
  <c r="AA35" i="5"/>
  <c r="AF34" i="5"/>
  <c r="X32" i="5"/>
  <c r="Y32" i="5" s="1"/>
  <c r="Z31" i="5"/>
  <c r="X28" i="5"/>
  <c r="Y28" i="5" s="1"/>
  <c r="Z27" i="5"/>
  <c r="X24" i="5"/>
  <c r="Y24" i="5" s="1"/>
  <c r="X45" i="5"/>
  <c r="Y45" i="5" s="1"/>
  <c r="X41" i="5"/>
  <c r="Y41" i="5" s="1"/>
  <c r="Z40" i="5"/>
  <c r="AF36" i="5"/>
  <c r="Z35" i="5"/>
  <c r="AA30" i="5"/>
  <c r="AA26" i="5"/>
  <c r="AF25" i="5"/>
  <c r="AA22" i="5"/>
  <c r="AF21" i="5"/>
  <c r="AA18" i="5"/>
  <c r="AA14" i="5"/>
  <c r="AF13" i="5"/>
  <c r="Z12" i="5"/>
  <c r="AF46" i="5"/>
  <c r="AA43" i="5"/>
  <c r="AF42" i="5"/>
  <c r="AA39" i="5"/>
  <c r="AF38" i="5"/>
  <c r="AA34" i="5"/>
  <c r="AF33" i="5"/>
  <c r="X31" i="5"/>
  <c r="Y31" i="5" s="1"/>
  <c r="Z30" i="5"/>
  <c r="X27" i="5"/>
  <c r="Y27" i="5" s="1"/>
  <c r="Z26" i="5"/>
  <c r="X23" i="5"/>
  <c r="Y23" i="5" s="1"/>
  <c r="Z22" i="5"/>
  <c r="X19" i="5"/>
  <c r="Y19" i="5" s="1"/>
  <c r="Z18" i="5"/>
  <c r="X15" i="5"/>
  <c r="Y15" i="5" s="1"/>
  <c r="Z14" i="5"/>
  <c r="AA11" i="5"/>
  <c r="E9" i="5"/>
  <c r="Z43" i="5"/>
  <c r="Z39" i="5"/>
  <c r="Z34" i="5"/>
  <c r="AF32" i="5"/>
  <c r="AA29" i="5"/>
  <c r="AF28" i="5"/>
  <c r="AA25" i="5"/>
  <c r="AF24" i="5"/>
  <c r="AA46" i="5"/>
  <c r="AF45" i="5"/>
  <c r="AA42" i="5"/>
  <c r="AF41" i="5"/>
  <c r="AA38" i="5"/>
  <c r="AF37" i="5"/>
  <c r="AA33" i="5"/>
  <c r="Z29" i="5"/>
  <c r="Z25" i="5"/>
  <c r="X22" i="5"/>
  <c r="Y22" i="5" s="1"/>
  <c r="Z11" i="5"/>
  <c r="Z15" i="5"/>
  <c r="J44" i="3"/>
  <c r="L44" i="3" s="1"/>
  <c r="E45" i="3"/>
  <c r="AA9" i="4"/>
  <c r="Z10" i="4"/>
  <c r="X11" i="4"/>
  <c r="Y11" i="4" s="1"/>
  <c r="Z15" i="4"/>
  <c r="Z19" i="4"/>
  <c r="X20" i="4"/>
  <c r="Y20" i="4" s="1"/>
  <c r="Z23" i="4"/>
  <c r="X24" i="4"/>
  <c r="Y24" i="4" s="1"/>
  <c r="Z27" i="4"/>
  <c r="X28" i="4"/>
  <c r="Y28" i="4" s="1"/>
  <c r="Z31" i="4"/>
  <c r="X32" i="4"/>
  <c r="Y32" i="4" s="1"/>
  <c r="AF35" i="4"/>
  <c r="X39" i="4"/>
  <c r="Y39" i="4" s="1"/>
  <c r="X40" i="4"/>
  <c r="Y40" i="4" s="1"/>
  <c r="AA41" i="4"/>
  <c r="Z17" i="5"/>
  <c r="Z19" i="5"/>
  <c r="Z23" i="5"/>
  <c r="AA46" i="4"/>
  <c r="AF45" i="4"/>
  <c r="AA42" i="4"/>
  <c r="AA38" i="4"/>
  <c r="AA37" i="4"/>
  <c r="Z36" i="4"/>
  <c r="AA35" i="4"/>
  <c r="AF34" i="4"/>
  <c r="AA44" i="4"/>
  <c r="AF43" i="4"/>
  <c r="AA40" i="4"/>
  <c r="X45" i="4"/>
  <c r="Y45" i="4" s="1"/>
  <c r="Z44" i="4"/>
  <c r="Z40" i="4"/>
  <c r="AA10" i="4"/>
  <c r="AF14" i="4"/>
  <c r="AA15" i="4"/>
  <c r="AF18" i="4"/>
  <c r="AA19" i="4"/>
  <c r="AF22" i="4"/>
  <c r="AA23" i="4"/>
  <c r="AF26" i="4"/>
  <c r="AA27" i="4"/>
  <c r="AF30" i="4"/>
  <c r="AA31" i="4"/>
  <c r="Z38" i="4"/>
  <c r="Z39" i="4"/>
  <c r="Z46" i="4"/>
  <c r="L11" i="5"/>
  <c r="AF11" i="5"/>
  <c r="K16" i="5"/>
  <c r="L16" i="5" s="1"/>
  <c r="E16" i="5"/>
  <c r="AA17" i="5"/>
  <c r="Z21" i="5"/>
  <c r="Z46" i="6"/>
  <c r="Z42" i="6"/>
  <c r="X39" i="6"/>
  <c r="Y39" i="6" s="1"/>
  <c r="Z38" i="6"/>
  <c r="AA37" i="6"/>
  <c r="AA45" i="6"/>
  <c r="AG44" i="6"/>
  <c r="AA41" i="6"/>
  <c r="X46" i="6"/>
  <c r="Y46" i="6" s="1"/>
  <c r="Z45" i="6"/>
  <c r="AA44" i="6"/>
  <c r="X45" i="6"/>
  <c r="Y45" i="6" s="1"/>
  <c r="Z44" i="6"/>
  <c r="X41" i="6"/>
  <c r="Y41" i="6" s="1"/>
  <c r="Z40" i="6"/>
  <c r="Z36" i="6"/>
  <c r="X34" i="6"/>
  <c r="Y34" i="6" s="1"/>
  <c r="Z33" i="6"/>
  <c r="AG46" i="6"/>
  <c r="AA43" i="6"/>
  <c r="AG42" i="6"/>
  <c r="AA39" i="6"/>
  <c r="AG38" i="6"/>
  <c r="AG35" i="6"/>
  <c r="AA32" i="6"/>
  <c r="AG31" i="6"/>
  <c r="X44" i="6"/>
  <c r="Y44" i="6" s="1"/>
  <c r="Z43" i="6"/>
  <c r="Z39" i="6"/>
  <c r="X36" i="6"/>
  <c r="Y36" i="6" s="1"/>
  <c r="X33" i="6"/>
  <c r="Y33" i="6" s="1"/>
  <c r="Z32" i="6"/>
  <c r="X29" i="6"/>
  <c r="Y29" i="6" s="1"/>
  <c r="Z28" i="6"/>
  <c r="X25" i="6"/>
  <c r="Y25" i="6" s="1"/>
  <c r="Z24" i="6"/>
  <c r="X21" i="6"/>
  <c r="Y21" i="6" s="1"/>
  <c r="Z20" i="6"/>
  <c r="X17" i="6"/>
  <c r="Y17" i="6" s="1"/>
  <c r="Z16" i="6"/>
  <c r="X15" i="6"/>
  <c r="Y15" i="6" s="1"/>
  <c r="X13" i="6"/>
  <c r="Y13" i="6" s="1"/>
  <c r="Z12" i="6"/>
  <c r="AA46" i="6"/>
  <c r="AG45" i="6"/>
  <c r="AA42" i="6"/>
  <c r="AG41" i="6"/>
  <c r="AA38" i="6"/>
  <c r="AG37" i="6"/>
  <c r="AA35" i="6"/>
  <c r="AG34" i="6"/>
  <c r="AA31" i="6"/>
  <c r="AG30" i="6"/>
  <c r="AA27" i="6"/>
  <c r="AG26" i="6"/>
  <c r="AA23" i="6"/>
  <c r="AA19" i="6"/>
  <c r="AG18" i="6"/>
  <c r="AG14" i="6"/>
  <c r="AA11" i="6"/>
  <c r="AG12" i="6"/>
  <c r="AG16" i="6"/>
  <c r="AG21" i="6"/>
  <c r="E26" i="6"/>
  <c r="D26" i="6"/>
  <c r="E34" i="6"/>
  <c r="D34" i="6"/>
  <c r="D9" i="6"/>
  <c r="AG10" i="6"/>
  <c r="AG11" i="6"/>
  <c r="AG13" i="6"/>
  <c r="AG17" i="6"/>
  <c r="D21" i="6"/>
  <c r="E22" i="6"/>
  <c r="D22" i="6"/>
  <c r="D24" i="6"/>
  <c r="X30" i="6"/>
  <c r="Y30" i="6" s="1"/>
  <c r="X31" i="6"/>
  <c r="Y31" i="6" s="1"/>
  <c r="AG32" i="6"/>
  <c r="X35" i="6"/>
  <c r="Y35" i="6" s="1"/>
  <c r="X37" i="6"/>
  <c r="Y37" i="6" s="1"/>
  <c r="L23" i="7"/>
  <c r="E24" i="5"/>
  <c r="K26" i="5"/>
  <c r="L26" i="5" s="1"/>
  <c r="E28" i="5"/>
  <c r="K30" i="5"/>
  <c r="L30" i="5" s="1"/>
  <c r="E32" i="5"/>
  <c r="D38" i="5"/>
  <c r="D42" i="5"/>
  <c r="D46" i="5"/>
  <c r="E9" i="6"/>
  <c r="D13" i="6"/>
  <c r="E14" i="6"/>
  <c r="D14" i="6"/>
  <c r="D17" i="6"/>
  <c r="E18" i="6"/>
  <c r="D18" i="6"/>
  <c r="D20" i="6"/>
  <c r="E21" i="6"/>
  <c r="E24" i="6"/>
  <c r="X26" i="6"/>
  <c r="Y26" i="6" s="1"/>
  <c r="X27" i="6"/>
  <c r="Y27" i="6" s="1"/>
  <c r="X28" i="6"/>
  <c r="Y28" i="6" s="1"/>
  <c r="AA36" i="6"/>
  <c r="K12" i="5"/>
  <c r="K35" i="5"/>
  <c r="L35" i="5" s="1"/>
  <c r="E38" i="5"/>
  <c r="K40" i="5"/>
  <c r="L40" i="5" s="1"/>
  <c r="E42" i="5"/>
  <c r="K44" i="5"/>
  <c r="L44" i="5" s="1"/>
  <c r="E46" i="5"/>
  <c r="D12" i="6"/>
  <c r="E13" i="6"/>
  <c r="D16" i="6"/>
  <c r="E17" i="6"/>
  <c r="E20" i="6"/>
  <c r="X23" i="6"/>
  <c r="Y23" i="6" s="1"/>
  <c r="X24" i="6"/>
  <c r="Y24" i="6" s="1"/>
  <c r="AA28" i="6"/>
  <c r="Z29" i="6"/>
  <c r="Z30" i="6"/>
  <c r="Z31" i="6"/>
  <c r="D33" i="6"/>
  <c r="Z34" i="6"/>
  <c r="Z35" i="6"/>
  <c r="AG36" i="6"/>
  <c r="Z37" i="6"/>
  <c r="AG39" i="6"/>
  <c r="Z41" i="6"/>
  <c r="E44" i="6"/>
  <c r="D44" i="6"/>
  <c r="K44" i="6"/>
  <c r="L44" i="6" s="1"/>
  <c r="X10" i="6"/>
  <c r="Y10" i="6" s="1"/>
  <c r="X14" i="6"/>
  <c r="Y14" i="6" s="1"/>
  <c r="X18" i="6"/>
  <c r="Y18" i="6" s="1"/>
  <c r="X19" i="6"/>
  <c r="Y19" i="6" s="1"/>
  <c r="X20" i="6"/>
  <c r="Y20" i="6" s="1"/>
  <c r="AA24" i="6"/>
  <c r="Z25" i="6"/>
  <c r="Z26" i="6"/>
  <c r="Z27" i="6"/>
  <c r="AA29" i="6"/>
  <c r="AA30" i="6"/>
  <c r="AA34" i="6"/>
  <c r="L38" i="6"/>
  <c r="E40" i="6"/>
  <c r="D40" i="6"/>
  <c r="K40" i="6"/>
  <c r="L40" i="6" s="1"/>
  <c r="D26" i="5"/>
  <c r="D30" i="5"/>
  <c r="X11" i="6"/>
  <c r="Y11" i="6" s="1"/>
  <c r="X12" i="6"/>
  <c r="Y12" i="6" s="1"/>
  <c r="X16" i="6"/>
  <c r="Y16" i="6" s="1"/>
  <c r="AA20" i="6"/>
  <c r="Z21" i="6"/>
  <c r="K22" i="6"/>
  <c r="L22" i="6" s="1"/>
  <c r="Z22" i="6"/>
  <c r="Z23" i="6"/>
  <c r="AA25" i="6"/>
  <c r="AA26" i="6"/>
  <c r="L27" i="6"/>
  <c r="AG28" i="6"/>
  <c r="AA33" i="6"/>
  <c r="X38" i="6"/>
  <c r="Y38" i="6" s="1"/>
  <c r="AA40" i="6"/>
  <c r="L14" i="7"/>
  <c r="D35" i="5"/>
  <c r="K9" i="6"/>
  <c r="Z9" i="6"/>
  <c r="Z10" i="6"/>
  <c r="AA12" i="6"/>
  <c r="Z13" i="6"/>
  <c r="Z14" i="6"/>
  <c r="AA16" i="6"/>
  <c r="Z17" i="6"/>
  <c r="Z18" i="6"/>
  <c r="Z19" i="6"/>
  <c r="AA21" i="6"/>
  <c r="AA22" i="6"/>
  <c r="AG24" i="6"/>
  <c r="AG27" i="6"/>
  <c r="AG29" i="6"/>
  <c r="X42" i="6"/>
  <c r="Y42" i="6" s="1"/>
  <c r="L19" i="7"/>
  <c r="AA9" i="6"/>
  <c r="AA10" i="6"/>
  <c r="Z11" i="6"/>
  <c r="AA13" i="6"/>
  <c r="AA14" i="6"/>
  <c r="AA17" i="6"/>
  <c r="AA18" i="6"/>
  <c r="L19" i="6"/>
  <c r="AG20" i="6"/>
  <c r="AG23" i="6"/>
  <c r="AG25" i="6"/>
  <c r="E30" i="6"/>
  <c r="D30" i="6"/>
  <c r="X32" i="6"/>
  <c r="Y32" i="6" s="1"/>
  <c r="AG33" i="6"/>
  <c r="L31" i="7"/>
  <c r="K10" i="7"/>
  <c r="AG10" i="7" s="1"/>
  <c r="Z10" i="7"/>
  <c r="I11" i="7"/>
  <c r="E12" i="7"/>
  <c r="Z14" i="7"/>
  <c r="I16" i="7"/>
  <c r="E17" i="7"/>
  <c r="Z19" i="7"/>
  <c r="I20" i="7"/>
  <c r="E21" i="7"/>
  <c r="Z23" i="7"/>
  <c r="I24" i="7"/>
  <c r="E25" i="7"/>
  <c r="Z27" i="7"/>
  <c r="I28" i="7"/>
  <c r="E29" i="7"/>
  <c r="Z31" i="7"/>
  <c r="I32" i="7"/>
  <c r="E33" i="7"/>
  <c r="E34" i="7"/>
  <c r="H35" i="7"/>
  <c r="AG38" i="7"/>
  <c r="AG40" i="7"/>
  <c r="Z42" i="7"/>
  <c r="I43" i="7"/>
  <c r="J44" i="7"/>
  <c r="J45" i="7"/>
  <c r="D14" i="8"/>
  <c r="AA47" i="7"/>
  <c r="X40" i="7"/>
  <c r="Y40" i="7" s="1"/>
  <c r="Z39" i="7"/>
  <c r="Z33" i="7"/>
  <c r="AA10" i="7"/>
  <c r="J11" i="7"/>
  <c r="H12" i="7"/>
  <c r="D13" i="7"/>
  <c r="AG13" i="7"/>
  <c r="AA14" i="7"/>
  <c r="J16" i="7"/>
  <c r="H17" i="7"/>
  <c r="D18" i="7"/>
  <c r="AG18" i="7"/>
  <c r="AA19" i="7"/>
  <c r="J20" i="7"/>
  <c r="H21" i="7"/>
  <c r="D22" i="7"/>
  <c r="AG22" i="7"/>
  <c r="AA23" i="7"/>
  <c r="J24" i="7"/>
  <c r="H25" i="7"/>
  <c r="D26" i="7"/>
  <c r="AG26" i="7"/>
  <c r="AA27" i="7"/>
  <c r="J28" i="7"/>
  <c r="H29" i="7"/>
  <c r="D30" i="7"/>
  <c r="AG30" i="7"/>
  <c r="AA31" i="7"/>
  <c r="J32" i="7"/>
  <c r="H33" i="7"/>
  <c r="X33" i="7"/>
  <c r="Y33" i="7" s="1"/>
  <c r="H34" i="7"/>
  <c r="I35" i="7"/>
  <c r="Z36" i="7"/>
  <c r="AG41" i="7"/>
  <c r="AA42" i="7"/>
  <c r="J43" i="7"/>
  <c r="L43" i="7" s="1"/>
  <c r="AA43" i="7"/>
  <c r="K44" i="7"/>
  <c r="L44" i="7" s="1"/>
  <c r="AA44" i="7"/>
  <c r="K45" i="7"/>
  <c r="Z45" i="7"/>
  <c r="X46" i="7"/>
  <c r="Y46" i="7" s="1"/>
  <c r="AH32" i="8"/>
  <c r="AB29" i="8"/>
  <c r="AH28" i="8"/>
  <c r="AB25" i="8"/>
  <c r="AH24" i="8"/>
  <c r="AB21" i="8"/>
  <c r="AH20" i="8"/>
  <c r="AB17" i="8"/>
  <c r="AH16" i="8"/>
  <c r="Y46" i="8"/>
  <c r="Z46" i="8" s="1"/>
  <c r="AB45" i="8"/>
  <c r="Y42" i="8"/>
  <c r="Z42" i="8" s="1"/>
  <c r="AB41" i="8"/>
  <c r="AH40" i="8"/>
  <c r="Y38" i="8"/>
  <c r="Z38" i="8" s="1"/>
  <c r="AB37" i="8"/>
  <c r="AH36" i="8"/>
  <c r="Y34" i="8"/>
  <c r="Z34" i="8" s="1"/>
  <c r="AB12" i="8"/>
  <c r="AH11" i="8"/>
  <c r="I9" i="8"/>
  <c r="Y33" i="8"/>
  <c r="Z33" i="8" s="1"/>
  <c r="AB32" i="8"/>
  <c r="AH31" i="8"/>
  <c r="AB28" i="8"/>
  <c r="Y25" i="8"/>
  <c r="Z25" i="8" s="1"/>
  <c r="AB24" i="8"/>
  <c r="AH23" i="8"/>
  <c r="Y21" i="8"/>
  <c r="Z21" i="8" s="1"/>
  <c r="AB20" i="8"/>
  <c r="AH19" i="8"/>
  <c r="Y17" i="8"/>
  <c r="Z17" i="8" s="1"/>
  <c r="AB16" i="8"/>
  <c r="AH15" i="8"/>
  <c r="H9" i="8"/>
  <c r="AA47" i="8"/>
  <c r="Y45" i="8"/>
  <c r="Z45" i="8" s="1"/>
  <c r="AB44" i="8"/>
  <c r="Y41" i="8"/>
  <c r="Z41" i="8" s="1"/>
  <c r="AB40" i="8"/>
  <c r="Y37" i="8"/>
  <c r="Z37" i="8" s="1"/>
  <c r="AB36" i="8"/>
  <c r="Y32" i="8"/>
  <c r="Z32" i="8" s="1"/>
  <c r="AB31" i="8"/>
  <c r="Y28" i="8"/>
  <c r="Z28" i="8" s="1"/>
  <c r="AB27" i="8"/>
  <c r="Y24" i="8"/>
  <c r="Z24" i="8" s="1"/>
  <c r="AB23" i="8"/>
  <c r="AH22" i="8"/>
  <c r="Y20" i="8"/>
  <c r="Z20" i="8" s="1"/>
  <c r="AB19" i="8"/>
  <c r="AH46" i="8"/>
  <c r="AB43" i="8"/>
  <c r="AH42" i="8"/>
  <c r="Y40" i="8"/>
  <c r="Z40" i="8" s="1"/>
  <c r="AB39" i="8"/>
  <c r="AH38" i="8"/>
  <c r="Y36" i="8"/>
  <c r="Z36" i="8" s="1"/>
  <c r="AB35" i="8"/>
  <c r="AH34" i="8"/>
  <c r="Y31" i="8"/>
  <c r="Z31" i="8" s="1"/>
  <c r="AB30" i="8"/>
  <c r="AB26" i="8"/>
  <c r="AH25" i="8"/>
  <c r="Y23" i="8"/>
  <c r="Z23" i="8" s="1"/>
  <c r="AB22" i="8"/>
  <c r="AH21" i="8"/>
  <c r="Y19" i="8"/>
  <c r="Z19" i="8" s="1"/>
  <c r="AB18" i="8"/>
  <c r="AH17" i="8"/>
  <c r="Y15" i="8"/>
  <c r="Z15" i="8" s="1"/>
  <c r="AB14" i="8"/>
  <c r="AH13" i="8"/>
  <c r="AB9" i="8"/>
  <c r="AB46" i="8"/>
  <c r="AH45" i="8"/>
  <c r="AB42" i="8"/>
  <c r="AH41" i="8"/>
  <c r="AB38" i="8"/>
  <c r="AH37" i="8"/>
  <c r="AB34" i="8"/>
  <c r="AH33" i="8"/>
  <c r="K9" i="8"/>
  <c r="Y9" i="8" s="1"/>
  <c r="Z9" i="8" s="1"/>
  <c r="Y11" i="8"/>
  <c r="Z11" i="8" s="1"/>
  <c r="M16" i="8"/>
  <c r="D38" i="6"/>
  <c r="D42" i="6"/>
  <c r="D46" i="6"/>
  <c r="D9" i="7"/>
  <c r="K11" i="7"/>
  <c r="Z11" i="7"/>
  <c r="I12" i="7"/>
  <c r="K16" i="7"/>
  <c r="L16" i="7" s="1"/>
  <c r="Z16" i="7"/>
  <c r="I17" i="7"/>
  <c r="K20" i="7"/>
  <c r="L20" i="7" s="1"/>
  <c r="Z20" i="7"/>
  <c r="I21" i="7"/>
  <c r="X21" i="7"/>
  <c r="Y21" i="7" s="1"/>
  <c r="K24" i="7"/>
  <c r="Z24" i="7"/>
  <c r="I25" i="7"/>
  <c r="K28" i="7"/>
  <c r="Z28" i="7"/>
  <c r="I29" i="7"/>
  <c r="K32" i="7"/>
  <c r="L32" i="7" s="1"/>
  <c r="Z32" i="7"/>
  <c r="I33" i="7"/>
  <c r="J34" i="7"/>
  <c r="Z34" i="7"/>
  <c r="J35" i="7"/>
  <c r="AA36" i="7"/>
  <c r="D39" i="7"/>
  <c r="D40" i="7"/>
  <c r="D41" i="7"/>
  <c r="AA45" i="7"/>
  <c r="X47" i="7"/>
  <c r="Y47" i="7" s="1"/>
  <c r="D9" i="8"/>
  <c r="AA11" i="7"/>
  <c r="J12" i="7"/>
  <c r="AG14" i="7"/>
  <c r="AG15" i="7"/>
  <c r="AA16" i="7"/>
  <c r="J17" i="7"/>
  <c r="AG19" i="7"/>
  <c r="AA20" i="7"/>
  <c r="J21" i="7"/>
  <c r="AG23" i="7"/>
  <c r="AA24" i="7"/>
  <c r="J25" i="7"/>
  <c r="AG27" i="7"/>
  <c r="AA28" i="7"/>
  <c r="J29" i="7"/>
  <c r="AG31" i="7"/>
  <c r="AA32" i="7"/>
  <c r="J33" i="7"/>
  <c r="L33" i="7" s="1"/>
  <c r="AA33" i="7"/>
  <c r="K34" i="7"/>
  <c r="X34" i="7" s="1"/>
  <c r="Y34" i="7" s="1"/>
  <c r="AA34" i="7"/>
  <c r="K35" i="7"/>
  <c r="L35" i="7" s="1"/>
  <c r="Z35" i="7"/>
  <c r="X38" i="7"/>
  <c r="Y38" i="7" s="1"/>
  <c r="E39" i="7"/>
  <c r="E40" i="7"/>
  <c r="H41" i="7"/>
  <c r="AG42" i="7"/>
  <c r="AG43" i="7"/>
  <c r="Z46" i="7"/>
  <c r="E9" i="8"/>
  <c r="M11" i="8"/>
  <c r="AB11" i="8"/>
  <c r="AB15" i="8"/>
  <c r="K12" i="7"/>
  <c r="X12" i="7" s="1"/>
  <c r="Y12" i="7" s="1"/>
  <c r="Z12" i="7"/>
  <c r="X13" i="7"/>
  <c r="Y13" i="7" s="1"/>
  <c r="K17" i="7"/>
  <c r="L17" i="7" s="1"/>
  <c r="Z17" i="7"/>
  <c r="X18" i="7"/>
  <c r="Y18" i="7" s="1"/>
  <c r="K21" i="7"/>
  <c r="Z21" i="7"/>
  <c r="X22" i="7"/>
  <c r="Y22" i="7" s="1"/>
  <c r="K25" i="7"/>
  <c r="L25" i="7" s="1"/>
  <c r="Z25" i="7"/>
  <c r="X26" i="7"/>
  <c r="Y26" i="7" s="1"/>
  <c r="K29" i="7"/>
  <c r="L29" i="7" s="1"/>
  <c r="Z29" i="7"/>
  <c r="X30" i="7"/>
  <c r="Y30" i="7" s="1"/>
  <c r="AA35" i="7"/>
  <c r="X39" i="7"/>
  <c r="Y39" i="7" s="1"/>
  <c r="X41" i="7"/>
  <c r="Y41" i="7" s="1"/>
  <c r="AG45" i="7"/>
  <c r="AA46" i="7"/>
  <c r="Z47" i="7"/>
  <c r="AA17" i="7"/>
  <c r="AG20" i="7"/>
  <c r="AA21" i="7"/>
  <c r="AG24" i="7"/>
  <c r="AA25" i="7"/>
  <c r="AA29" i="7"/>
  <c r="AG33" i="7"/>
  <c r="AG34" i="7"/>
  <c r="Z37" i="7"/>
  <c r="Z38" i="7"/>
  <c r="Z40" i="7"/>
  <c r="H10" i="8"/>
  <c r="D10" i="8"/>
  <c r="K10" i="8"/>
  <c r="Y10" i="8" s="1"/>
  <c r="Z10" i="8" s="1"/>
  <c r="J10" i="8"/>
  <c r="AB10" i="8"/>
  <c r="K12" i="8"/>
  <c r="AH12" i="8" s="1"/>
  <c r="E12" i="8"/>
  <c r="D12" i="8"/>
  <c r="B17" i="12"/>
  <c r="Z13" i="7"/>
  <c r="X14" i="7"/>
  <c r="Y14" i="7" s="1"/>
  <c r="Z18" i="7"/>
  <c r="X19" i="7"/>
  <c r="Y19" i="7" s="1"/>
  <c r="Z22" i="7"/>
  <c r="X23" i="7"/>
  <c r="Y23" i="7" s="1"/>
  <c r="Z26" i="7"/>
  <c r="X27" i="7"/>
  <c r="Y27" i="7" s="1"/>
  <c r="Z30" i="7"/>
  <c r="X31" i="7"/>
  <c r="Y31" i="7" s="1"/>
  <c r="AA37" i="7"/>
  <c r="AA38" i="7"/>
  <c r="AA39" i="7"/>
  <c r="AA40" i="7"/>
  <c r="Z41" i="7"/>
  <c r="X42" i="7"/>
  <c r="Y42" i="7" s="1"/>
  <c r="E43" i="7"/>
  <c r="AG46" i="7"/>
  <c r="I10" i="8"/>
  <c r="H12" i="8"/>
  <c r="Y16" i="8"/>
  <c r="Z16" i="8" s="1"/>
  <c r="M31" i="8"/>
  <c r="B8" i="9"/>
  <c r="K9" i="7"/>
  <c r="AG9" i="7" s="1"/>
  <c r="Z9" i="7"/>
  <c r="AA13" i="7"/>
  <c r="AA18" i="7"/>
  <c r="AG21" i="7"/>
  <c r="AA22" i="7"/>
  <c r="AA26" i="7"/>
  <c r="AA30" i="7"/>
  <c r="D33" i="7"/>
  <c r="D34" i="7"/>
  <c r="D35" i="7"/>
  <c r="AA41" i="7"/>
  <c r="H43" i="7"/>
  <c r="Z43" i="7" s="1"/>
  <c r="X43" i="7"/>
  <c r="Y43" i="7" s="1"/>
  <c r="H44" i="7"/>
  <c r="I45" i="7"/>
  <c r="X45" i="7"/>
  <c r="Y45" i="7" s="1"/>
  <c r="AH10" i="8"/>
  <c r="I12" i="8"/>
  <c r="I14" i="8"/>
  <c r="H14" i="8"/>
  <c r="E14" i="8"/>
  <c r="K14" i="8"/>
  <c r="Y14" i="8" s="1"/>
  <c r="Z14" i="8" s="1"/>
  <c r="H11" i="8"/>
  <c r="I15" i="8"/>
  <c r="E16" i="8"/>
  <c r="K18" i="8"/>
  <c r="Y18" i="8" s="1"/>
  <c r="Z18" i="8" s="1"/>
  <c r="I19" i="8"/>
  <c r="E20" i="8"/>
  <c r="K22" i="8"/>
  <c r="Y22" i="8" s="1"/>
  <c r="Z22" i="8" s="1"/>
  <c r="I23" i="8"/>
  <c r="E24" i="8"/>
  <c r="K26" i="8"/>
  <c r="AH26" i="8" s="1"/>
  <c r="I27" i="8"/>
  <c r="E28" i="8"/>
  <c r="K30" i="8"/>
  <c r="Y30" i="8" s="1"/>
  <c r="Z30" i="8" s="1"/>
  <c r="I31" i="8"/>
  <c r="E32" i="8"/>
  <c r="L34" i="8"/>
  <c r="J35" i="8"/>
  <c r="H36" i="8"/>
  <c r="D37" i="8"/>
  <c r="L38" i="8"/>
  <c r="J39" i="8"/>
  <c r="H40" i="8"/>
  <c r="D41" i="8"/>
  <c r="L42" i="8"/>
  <c r="J43" i="8"/>
  <c r="H44" i="8"/>
  <c r="D45" i="8"/>
  <c r="L46" i="8"/>
  <c r="J3" i="11"/>
  <c r="J20" i="11" s="1"/>
  <c r="I11" i="8"/>
  <c r="J15" i="8"/>
  <c r="L15" i="8" s="1"/>
  <c r="J19" i="8"/>
  <c r="L19" i="8" s="1"/>
  <c r="J23" i="8"/>
  <c r="L23" i="8" s="1"/>
  <c r="J27" i="8"/>
  <c r="L27" i="8" s="1"/>
  <c r="J31" i="8"/>
  <c r="L31" i="8" s="1"/>
  <c r="K35" i="8"/>
  <c r="Y35" i="8" s="1"/>
  <c r="Z35" i="8" s="1"/>
  <c r="I36" i="8"/>
  <c r="E37" i="8"/>
  <c r="K39" i="8"/>
  <c r="I40" i="8"/>
  <c r="E41" i="8"/>
  <c r="K43" i="8"/>
  <c r="Y43" i="8" s="1"/>
  <c r="Z43" i="8" s="1"/>
  <c r="I44" i="8"/>
  <c r="E45" i="8"/>
  <c r="H37" i="8"/>
  <c r="J40" i="8"/>
  <c r="L40" i="8" s="1"/>
  <c r="H41" i="8"/>
  <c r="J44" i="8"/>
  <c r="H45" i="8"/>
  <c r="I41" i="8"/>
  <c r="K44" i="8"/>
  <c r="AH44" i="8" s="1"/>
  <c r="I45" i="8"/>
  <c r="E18" i="8"/>
  <c r="E22" i="8"/>
  <c r="E26" i="8"/>
  <c r="E30" i="8"/>
  <c r="D35" i="8"/>
  <c r="L36" i="8"/>
  <c r="J37" i="8"/>
  <c r="M37" i="8" s="1"/>
  <c r="D39" i="8"/>
  <c r="J41" i="8"/>
  <c r="M41" i="8" s="1"/>
  <c r="D43" i="8"/>
  <c r="J45" i="8"/>
  <c r="M45" i="8" s="1"/>
  <c r="D15" i="8"/>
  <c r="L16" i="8"/>
  <c r="H18" i="8"/>
  <c r="D19" i="8"/>
  <c r="L20" i="8"/>
  <c r="H22" i="8"/>
  <c r="D23" i="8"/>
  <c r="L24" i="8"/>
  <c r="H26" i="8"/>
  <c r="D27" i="8"/>
  <c r="L28" i="8"/>
  <c r="H30" i="8"/>
  <c r="D31" i="8"/>
  <c r="L32" i="8"/>
  <c r="E35" i="8"/>
  <c r="E39" i="8"/>
  <c r="E43" i="8"/>
  <c r="I18" i="8"/>
  <c r="I22" i="8"/>
  <c r="I26" i="8"/>
  <c r="I30" i="8"/>
  <c r="H35" i="8"/>
  <c r="H39" i="8"/>
  <c r="D40" i="8"/>
  <c r="H43" i="8"/>
  <c r="D44" i="8"/>
  <c r="M29" i="8" l="1"/>
  <c r="L29" i="8"/>
  <c r="L27" i="2"/>
  <c r="X29" i="7"/>
  <c r="Y29" i="7" s="1"/>
  <c r="Y27" i="8"/>
  <c r="Z27" i="8" s="1"/>
  <c r="Y26" i="8"/>
  <c r="Z26" i="8" s="1"/>
  <c r="AG39" i="7"/>
  <c r="X16" i="4"/>
  <c r="Y16" i="4" s="1"/>
  <c r="AF10" i="5"/>
  <c r="AF29" i="5"/>
  <c r="AF35" i="5"/>
  <c r="AF16" i="4"/>
  <c r="AI48" i="3"/>
  <c r="AJ48" i="3" s="1"/>
  <c r="X29" i="4"/>
  <c r="Y29" i="4" s="1"/>
  <c r="AG22" i="3"/>
  <c r="Y11" i="2"/>
  <c r="Z11" i="2" s="1"/>
  <c r="M33" i="8"/>
  <c r="L17" i="8"/>
  <c r="L28" i="2"/>
  <c r="M21" i="8"/>
  <c r="AH29" i="8"/>
  <c r="AG43" i="6"/>
  <c r="AF41" i="4"/>
  <c r="X10" i="5"/>
  <c r="Y10" i="5" s="1"/>
  <c r="X29" i="5"/>
  <c r="Y29" i="5" s="1"/>
  <c r="X12" i="4"/>
  <c r="Y12" i="4" s="1"/>
  <c r="AH35" i="2"/>
  <c r="Y31" i="2"/>
  <c r="Z31" i="2" s="1"/>
  <c r="L11" i="8"/>
  <c r="AG12" i="7"/>
  <c r="M40" i="8"/>
  <c r="K6" i="7"/>
  <c r="F6" i="9" s="1"/>
  <c r="L24" i="7"/>
  <c r="AH35" i="8"/>
  <c r="Y29" i="8"/>
  <c r="Z29" i="8" s="1"/>
  <c r="X41" i="4"/>
  <c r="Y41" i="4" s="1"/>
  <c r="AF17" i="5"/>
  <c r="AF15" i="5"/>
  <c r="X46" i="4"/>
  <c r="Y46" i="4" s="1"/>
  <c r="AF29" i="4"/>
  <c r="AF46" i="4"/>
  <c r="AG38" i="3"/>
  <c r="L20" i="3"/>
  <c r="AH31" i="2"/>
  <c r="AG31" i="2" s="1"/>
  <c r="Y27" i="2"/>
  <c r="Z27" i="2" s="1"/>
  <c r="M25" i="8"/>
  <c r="L25" i="8"/>
  <c r="L29" i="2"/>
  <c r="L29" i="3"/>
  <c r="AG29" i="3"/>
  <c r="X27" i="3"/>
  <c r="Y27" i="3" s="1"/>
  <c r="AG27" i="3"/>
  <c r="C16" i="11"/>
  <c r="K3" i="5"/>
  <c r="D4" i="9" s="1"/>
  <c r="X14" i="5"/>
  <c r="Y14" i="5" s="1"/>
  <c r="AG41" i="2"/>
  <c r="AI41" i="2"/>
  <c r="AI29" i="2"/>
  <c r="AG29" i="2"/>
  <c r="AI21" i="2"/>
  <c r="AG21" i="2"/>
  <c r="AI31" i="2"/>
  <c r="AG14" i="2"/>
  <c r="AI14" i="2"/>
  <c r="M19" i="8"/>
  <c r="L12" i="8"/>
  <c r="M12" i="8"/>
  <c r="M39" i="8"/>
  <c r="L39" i="8"/>
  <c r="AG17" i="7"/>
  <c r="B23" i="12"/>
  <c r="B21" i="12"/>
  <c r="B22" i="12" s="1"/>
  <c r="M27" i="8"/>
  <c r="X32" i="7"/>
  <c r="Y32" i="7" s="1"/>
  <c r="X24" i="7"/>
  <c r="Y24" i="7" s="1"/>
  <c r="X16" i="7"/>
  <c r="Y16" i="7" s="1"/>
  <c r="X22" i="6"/>
  <c r="Y22" i="6" s="1"/>
  <c r="AF40" i="5"/>
  <c r="AF17" i="4"/>
  <c r="X42" i="4"/>
  <c r="Y42" i="4" s="1"/>
  <c r="X25" i="4"/>
  <c r="Y25" i="4" s="1"/>
  <c r="Y35" i="2"/>
  <c r="Z35" i="2" s="1"/>
  <c r="K4" i="2" s="1"/>
  <c r="AI10" i="2"/>
  <c r="AG10" i="2"/>
  <c r="K6" i="6"/>
  <c r="F5" i="9" s="1"/>
  <c r="Y12" i="8"/>
  <c r="Z12" i="8" s="1"/>
  <c r="L41" i="8"/>
  <c r="L12" i="7"/>
  <c r="K3" i="6"/>
  <c r="D5" i="9" s="1"/>
  <c r="L9" i="6"/>
  <c r="X9" i="6"/>
  <c r="Y9" i="6" s="1"/>
  <c r="AG9" i="6"/>
  <c r="X45" i="3"/>
  <c r="Y45" i="3" s="1"/>
  <c r="X22" i="3"/>
  <c r="Y22" i="3" s="1"/>
  <c r="L33" i="3"/>
  <c r="G5" i="10"/>
  <c r="H5" i="10" s="1"/>
  <c r="J5" i="10" s="1"/>
  <c r="L46" i="2"/>
  <c r="AI26" i="2"/>
  <c r="AG26" i="2"/>
  <c r="AG13" i="2"/>
  <c r="AI13" i="2"/>
  <c r="AI36" i="2"/>
  <c r="AG36" i="2"/>
  <c r="AI15" i="2"/>
  <c r="AG15" i="2"/>
  <c r="AG28" i="2"/>
  <c r="AI28" i="2"/>
  <c r="X10" i="7"/>
  <c r="Y10" i="7" s="1"/>
  <c r="L10" i="7"/>
  <c r="AG22" i="6"/>
  <c r="AI12" i="2"/>
  <c r="AG12" i="2"/>
  <c r="M30" i="8"/>
  <c r="L30" i="8"/>
  <c r="L14" i="8"/>
  <c r="M14" i="8"/>
  <c r="AG29" i="7"/>
  <c r="L10" i="8"/>
  <c r="M10" i="8"/>
  <c r="AG32" i="7"/>
  <c r="AG16" i="7"/>
  <c r="L45" i="8"/>
  <c r="AG44" i="7"/>
  <c r="L28" i="7"/>
  <c r="AG11" i="7"/>
  <c r="L11" i="7"/>
  <c r="AH14" i="8"/>
  <c r="K6" i="8"/>
  <c r="F7" i="9" s="1"/>
  <c r="Y44" i="8"/>
  <c r="Z44" i="8" s="1"/>
  <c r="AH39" i="8"/>
  <c r="X44" i="7"/>
  <c r="Y44" i="7" s="1"/>
  <c r="AG40" i="6"/>
  <c r="X43" i="6"/>
  <c r="Y43" i="6" s="1"/>
  <c r="X26" i="5"/>
  <c r="Y26" i="5" s="1"/>
  <c r="X35" i="5"/>
  <c r="Y35" i="5" s="1"/>
  <c r="AF25" i="4"/>
  <c r="X21" i="4"/>
  <c r="Y21" i="4" s="1"/>
  <c r="AF42" i="4"/>
  <c r="AG30" i="3"/>
  <c r="AI34" i="2"/>
  <c r="AG34" i="2"/>
  <c r="AH39" i="2"/>
  <c r="Z44" i="7"/>
  <c r="AI35" i="2"/>
  <c r="AG35" i="2"/>
  <c r="M35" i="8"/>
  <c r="L35" i="8"/>
  <c r="M18" i="8"/>
  <c r="L18" i="8"/>
  <c r="L37" i="8"/>
  <c r="M23" i="8"/>
  <c r="L21" i="7"/>
  <c r="X25" i="7"/>
  <c r="Y25" i="7" s="1"/>
  <c r="X17" i="7"/>
  <c r="Y17" i="7" s="1"/>
  <c r="K6" i="4"/>
  <c r="F3" i="9" s="1"/>
  <c r="AF26" i="5"/>
  <c r="K6" i="5"/>
  <c r="F4" i="9" s="1"/>
  <c r="X20" i="5"/>
  <c r="Y20" i="5" s="1"/>
  <c r="AF40" i="4"/>
  <c r="AF20" i="5"/>
  <c r="X29" i="3"/>
  <c r="Y29" i="3" s="1"/>
  <c r="K6" i="3"/>
  <c r="AG37" i="2"/>
  <c r="AI37" i="2"/>
  <c r="AI25" i="2"/>
  <c r="AG25" i="2"/>
  <c r="AI17" i="2"/>
  <c r="AG17" i="2"/>
  <c r="AI27" i="2"/>
  <c r="AG27" i="2"/>
  <c r="Y39" i="2"/>
  <c r="Z39" i="2" s="1"/>
  <c r="AH16" i="2"/>
  <c r="L9" i="4"/>
  <c r="K3" i="4"/>
  <c r="D3" i="9" s="1"/>
  <c r="AF9" i="4"/>
  <c r="M22" i="8"/>
  <c r="L22" i="8"/>
  <c r="M44" i="8"/>
  <c r="L44" i="8"/>
  <c r="AG25" i="7"/>
  <c r="X9" i="7"/>
  <c r="Y9" i="7" s="1"/>
  <c r="K3" i="7"/>
  <c r="D6" i="9" s="1"/>
  <c r="L9" i="7"/>
  <c r="AG35" i="7"/>
  <c r="AG28" i="7"/>
  <c r="M15" i="8"/>
  <c r="AH18" i="8"/>
  <c r="L34" i="7"/>
  <c r="K3" i="8"/>
  <c r="D7" i="9" s="1"/>
  <c r="L9" i="8"/>
  <c r="M9" i="8"/>
  <c r="AH9" i="8"/>
  <c r="Y39" i="8"/>
  <c r="Z39" i="8" s="1"/>
  <c r="K4" i="8" s="1"/>
  <c r="AH30" i="8"/>
  <c r="X28" i="7"/>
  <c r="Y28" i="7" s="1"/>
  <c r="X20" i="7"/>
  <c r="Y20" i="7" s="1"/>
  <c r="X11" i="7"/>
  <c r="Y11" i="7" s="1"/>
  <c r="L12" i="5"/>
  <c r="X12" i="5"/>
  <c r="Y12" i="5" s="1"/>
  <c r="X40" i="6"/>
  <c r="Y40" i="6" s="1"/>
  <c r="X30" i="5"/>
  <c r="Y30" i="5" s="1"/>
  <c r="X40" i="5"/>
  <c r="Y40" i="5" s="1"/>
  <c r="AF12" i="5"/>
  <c r="AF33" i="4"/>
  <c r="X18" i="5"/>
  <c r="Y18" i="5" s="1"/>
  <c r="X33" i="4"/>
  <c r="Y33" i="4" s="1"/>
  <c r="X17" i="4"/>
  <c r="Y17" i="4" s="1"/>
  <c r="AH47" i="3"/>
  <c r="AI47" i="3" s="1"/>
  <c r="AJ47" i="3" s="1"/>
  <c r="AF47" i="3"/>
  <c r="AG11" i="2"/>
  <c r="AI11" i="2"/>
  <c r="K6" i="2"/>
  <c r="AI30" i="2"/>
  <c r="AG30" i="2"/>
  <c r="AG18" i="2"/>
  <c r="AI18" i="2"/>
  <c r="AI40" i="2"/>
  <c r="AG40" i="2"/>
  <c r="AI19" i="2"/>
  <c r="AG19" i="2"/>
  <c r="AG32" i="2"/>
  <c r="AI32" i="2"/>
  <c r="AH23" i="2"/>
  <c r="AH20" i="2"/>
  <c r="M43" i="8"/>
  <c r="L43" i="8"/>
  <c r="M26" i="8"/>
  <c r="L26" i="8"/>
  <c r="AH43" i="8"/>
  <c r="L45" i="7"/>
  <c r="X35" i="7"/>
  <c r="Y35" i="7" s="1"/>
  <c r="AF14" i="5"/>
  <c r="AF30" i="5"/>
  <c r="AF16" i="5"/>
  <c r="X16" i="5"/>
  <c r="Y16" i="5" s="1"/>
  <c r="X30" i="3"/>
  <c r="Y30" i="3" s="1"/>
  <c r="AG45" i="3"/>
  <c r="AI38" i="2"/>
  <c r="AG38" i="2"/>
  <c r="AH46" i="2"/>
  <c r="AG46" i="2" s="1"/>
  <c r="H23" i="10"/>
  <c r="J3" i="10"/>
  <c r="K3" i="2"/>
  <c r="K4" i="4" l="1"/>
  <c r="K4" i="5"/>
  <c r="L21" i="11"/>
  <c r="C17" i="11"/>
  <c r="B24" i="11"/>
  <c r="B30" i="11" s="1"/>
  <c r="C18" i="11"/>
  <c r="C19" i="11"/>
  <c r="E7" i="9"/>
  <c r="G47" i="8"/>
  <c r="C7" i="9" s="1"/>
  <c r="K7" i="8"/>
  <c r="G7" i="9" s="1"/>
  <c r="E3" i="9"/>
  <c r="G47" i="4"/>
  <c r="C3" i="9" s="1"/>
  <c r="K7" i="4"/>
  <c r="G3" i="9" s="1"/>
  <c r="E4" i="9"/>
  <c r="K7" i="5"/>
  <c r="G4" i="9" s="1"/>
  <c r="G47" i="5"/>
  <c r="C4" i="9" s="1"/>
  <c r="AI20" i="2"/>
  <c r="AG20" i="2"/>
  <c r="D8" i="9"/>
  <c r="AI39" i="2"/>
  <c r="AG39" i="2"/>
  <c r="G47" i="2"/>
  <c r="K7" i="2"/>
  <c r="AI23" i="2"/>
  <c r="AG23" i="2"/>
  <c r="K4" i="7"/>
  <c r="AG16" i="2"/>
  <c r="AI16" i="2"/>
  <c r="K4" i="6"/>
  <c r="J23" i="10"/>
  <c r="F2" i="9"/>
  <c r="F8" i="9" s="1"/>
  <c r="K57" i="3"/>
  <c r="K54" i="3"/>
  <c r="K7" i="3"/>
  <c r="G2" i="9" s="1"/>
  <c r="C8" i="9" l="1"/>
  <c r="B28" i="11"/>
  <c r="B29" i="11" s="1"/>
  <c r="E6" i="9"/>
  <c r="G47" i="7"/>
  <c r="C6" i="9" s="1"/>
  <c r="K7" i="7"/>
  <c r="G6" i="9" s="1"/>
  <c r="B27" i="10"/>
  <c r="L24" i="10"/>
  <c r="E5" i="9"/>
  <c r="E8" i="9" s="1"/>
  <c r="G47" i="6"/>
  <c r="C5" i="9" s="1"/>
  <c r="K7" i="6"/>
  <c r="G5" i="9" s="1"/>
  <c r="H8" i="9" l="1"/>
  <c r="G8" i="9"/>
  <c r="B33" i="10"/>
  <c r="B31" i="10"/>
  <c r="B32" i="10" s="1"/>
</calcChain>
</file>

<file path=xl/comments1.xml><?xml version="1.0" encoding="utf-8"?>
<comments xmlns="http://schemas.openxmlformats.org/spreadsheetml/2006/main">
  <authors>
    <author/>
  </authors>
  <commentList>
    <comment ref="H2" authorId="0" shapeId="0">
      <text>
        <r>
          <rPr>
            <sz val="11"/>
            <color rgb="FF000000"/>
            <rFont val="Calibri"/>
            <scheme val="minor"/>
          </rPr>
          <t>======
ID#AAAAhlrMz1g
Danielle Miron    (2022-10-05 18:50:30)
Inserir os coeficentes de conversão no Total e não no valor Tabela</t>
        </r>
      </text>
    </comment>
    <comment ref="B19" authorId="0" shapeId="0">
      <text>
        <r>
          <rPr>
            <sz val="11"/>
            <color rgb="FF000000"/>
            <rFont val="Calibri"/>
            <scheme val="minor"/>
          </rPr>
          <t>BASE NO CUSTO DE 2021 QUE FOI 115k
======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2ggFetre6Ph/8yK927aBtfUFJMQ=="/>
    </ext>
  </extLst>
</comments>
</file>

<file path=xl/comments2.xml><?xml version="1.0" encoding="utf-8"?>
<comments xmlns="http://schemas.openxmlformats.org/spreadsheetml/2006/main">
  <authors>
    <author/>
  </authors>
  <commentList>
    <comment ref="G5" authorId="0" shapeId="0">
      <text>
        <r>
          <rPr>
            <sz val="11"/>
            <color rgb="FF000000"/>
            <rFont val="Calibri"/>
            <scheme val="minor"/>
          </rPr>
          <t>======
ID#AAAAol15RT4
Felippe Martins    (2023-01-31 17:58:41)
Valor fixo tabela do Jornal</t>
        </r>
      </text>
    </comment>
    <comment ref="C16" authorId="0" shapeId="0">
      <text>
        <r>
          <rPr>
            <sz val="11"/>
            <color rgb="FF000000"/>
            <rFont val="Calibri"/>
            <scheme val="minor"/>
          </rPr>
          <t>esse foi como 60k na proposta a pedido do Bertolin e se a Andressa precisar baixar pra um cliente menor pode.
======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gut9rolD420xQQ4xahaiGda2I7g=="/>
    </ext>
  </extLst>
</comments>
</file>

<file path=xl/comments3.xml><?xml version="1.0" encoding="utf-8"?>
<comments xmlns="http://schemas.openxmlformats.org/spreadsheetml/2006/main">
  <authors>
    <author/>
  </authors>
  <commentList>
    <comment ref="G7" authorId="0" shapeId="0">
      <text>
        <r>
          <rPr>
            <sz val="11"/>
            <color rgb="FF000000"/>
            <rFont val="Calibri"/>
            <scheme val="minor"/>
          </rPr>
          <t>======
ID#AAAAvJ9MxCs
Felippe Martins    (2023-01-31 17:58:41)
Valor fixo tabela do Jornal</t>
        </r>
      </text>
    </comment>
    <comment ref="F10" authorId="0" shapeId="0">
      <text>
        <r>
          <rPr>
            <sz val="11"/>
            <color rgb="FF000000"/>
            <rFont val="Calibri"/>
            <scheme val="minor"/>
          </rPr>
          <t>======
ID#AAAAvJ9MxCk
Felippe Martins    (2023-03-21 20:20:29)
Mínimo de entrega do projeto 3 milhões</t>
        </r>
      </text>
    </comment>
    <comment ref="F11" authorId="0" shapeId="0">
      <text>
        <r>
          <rPr>
            <sz val="11"/>
            <color rgb="FF000000"/>
            <rFont val="Calibri"/>
            <scheme val="minor"/>
          </rPr>
          <t>======
ID#AAAAvJ9MxCc
Felippe Martins    (2023-03-21 20:20:29)
Mínimo de entrega do projeto 3 milhões</t>
        </r>
      </text>
    </comment>
    <comment ref="F12" authorId="0" shapeId="0">
      <text>
        <r>
          <rPr>
            <sz val="11"/>
            <color rgb="FF000000"/>
            <rFont val="Calibri"/>
            <scheme val="minor"/>
          </rPr>
          <t>======
ID#AAAAvJ9MxCg
Felippe Martins    (2023-03-21 20:20:29)
Mínimo de entrega do projeto 3 milhões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tveKux4ohdgkSU4ZPwRw5FotHRQ=="/>
    </ext>
  </extLst>
</comments>
</file>

<file path=xl/sharedStrings.xml><?xml version="1.0" encoding="utf-8"?>
<sst xmlns="http://schemas.openxmlformats.org/spreadsheetml/2006/main" count="1371" uniqueCount="251">
  <si>
    <t xml:space="preserve"> </t>
  </si>
  <si>
    <t>Resumo</t>
  </si>
  <si>
    <t>Valor Tabela</t>
  </si>
  <si>
    <t>Valor Negociado</t>
  </si>
  <si>
    <t>Total Inserções</t>
  </si>
  <si>
    <t>Total Impactos / visualizações</t>
  </si>
  <si>
    <t>CPM</t>
  </si>
  <si>
    <t>Segunda a Sexta</t>
  </si>
  <si>
    <t>Programa</t>
  </si>
  <si>
    <t>Dia</t>
  </si>
  <si>
    <t>Hora</t>
  </si>
  <si>
    <t xml:space="preserve">Inserções </t>
  </si>
  <si>
    <t>Desconto (%)</t>
  </si>
  <si>
    <t>Audiência (%)</t>
  </si>
  <si>
    <t>Share (%)</t>
  </si>
  <si>
    <t>Telespectador</t>
  </si>
  <si>
    <t>TABELA 30"</t>
  </si>
  <si>
    <t>C P M</t>
  </si>
  <si>
    <t>PROGRAMAÇÃO</t>
  </si>
  <si>
    <t>DIA</t>
  </si>
  <si>
    <t>HORA</t>
  </si>
  <si>
    <t>TABELA 5''</t>
  </si>
  <si>
    <t>TABELA 15''</t>
  </si>
  <si>
    <t>TABELA 45"</t>
  </si>
  <si>
    <t>TABELA 60"</t>
  </si>
  <si>
    <t>NEGOCIADO UNITARIO</t>
  </si>
  <si>
    <t>TOTAL NEGOCIADO</t>
  </si>
  <si>
    <t>CPP</t>
  </si>
  <si>
    <t>IMPACTOS</t>
  </si>
  <si>
    <t>IA IND. (%)</t>
  </si>
  <si>
    <t>POP. COBERTA</t>
  </si>
  <si>
    <t>TELESP. ATINGIDOS</t>
  </si>
  <si>
    <t>IND.CONV</t>
  </si>
  <si>
    <t>NÃO EXISTE PESQUISA DE AUDIÊNCIA ESTADUAL. 
JÁ OS IMPACTOS PODEM SER SOMADOS.
TELESPECTADORES CORRESPONDEM A SOMA DAS PRAÇAS.</t>
  </si>
  <si>
    <t>SC NO AR</t>
  </si>
  <si>
    <t>SEG-SEX</t>
  </si>
  <si>
    <t>6H30</t>
  </si>
  <si>
    <t>08H30</t>
  </si>
  <si>
    <t>FALA BRASIL</t>
  </si>
  <si>
    <t>HOJE EM DIA</t>
  </si>
  <si>
    <t>10H00</t>
  </si>
  <si>
    <t>BALANÇO GERAL SC (1)</t>
  </si>
  <si>
    <t>11H50</t>
  </si>
  <si>
    <t>TRIBUNA DO POVO (4)</t>
  </si>
  <si>
    <t>13H20</t>
  </si>
  <si>
    <t>VER MAIS (2)</t>
  </si>
  <si>
    <t>14H00</t>
  </si>
  <si>
    <t>A HORA DA VENENOSA (3)</t>
  </si>
  <si>
    <t xml:space="preserve">NOVELA DA TARDE </t>
  </si>
  <si>
    <t>15h30</t>
  </si>
  <si>
    <t>CIDADE ALERTA NACIONAL</t>
  </si>
  <si>
    <t>16h30</t>
  </si>
  <si>
    <t>CIDADE ALERTA SC</t>
  </si>
  <si>
    <t>18H00</t>
  </si>
  <si>
    <t>ND NOTÍCIAS</t>
  </si>
  <si>
    <t>19H00</t>
  </si>
  <si>
    <t>JORNAL DA RECORD</t>
  </si>
  <si>
    <t>19h55</t>
  </si>
  <si>
    <t xml:space="preserve">NOVELA 3 </t>
  </si>
  <si>
    <t>21H00</t>
  </si>
  <si>
    <t xml:space="preserve">NOVELA 22HS </t>
  </si>
  <si>
    <t>21H45</t>
  </si>
  <si>
    <t>SUPER TELA</t>
  </si>
  <si>
    <t>SEX</t>
  </si>
  <si>
    <t>23H15</t>
  </si>
  <si>
    <t>A FAZENDA</t>
  </si>
  <si>
    <t>SEG-DOM</t>
  </si>
  <si>
    <t>22H45</t>
  </si>
  <si>
    <t>SÉRIE PREMIUM</t>
  </si>
  <si>
    <t>SEG</t>
  </si>
  <si>
    <t>00h00</t>
  </si>
  <si>
    <t>Sábado</t>
  </si>
  <si>
    <t>BRASIL CAMINHONEIRO</t>
  </si>
  <si>
    <t>SÁB</t>
  </si>
  <si>
    <t>07H00</t>
  </si>
  <si>
    <t>FALA BRASIL - EDIÇÃO DE SÁBADO</t>
  </si>
  <si>
    <t>07H30</t>
  </si>
  <si>
    <t>BALANÇO GERAL SC - ED SÁBADO - ESTADUAL (1)</t>
  </si>
  <si>
    <t>12H00</t>
  </si>
  <si>
    <t>CLUBE DA BOLA</t>
  </si>
  <si>
    <t>13H30</t>
  </si>
  <si>
    <t>CINE AVENTURA</t>
  </si>
  <si>
    <t>15H00</t>
  </si>
  <si>
    <t>CIDADE ALERTA - EDIÇÃO DE SÁBADO 1</t>
  </si>
  <si>
    <t>17H00</t>
  </si>
  <si>
    <t>JORNAL DA RECORD - EDIÇÃO DE SÁBADO</t>
  </si>
  <si>
    <t>19H45</t>
  </si>
  <si>
    <t xml:space="preserve">NOVELA 3 - MELHORES MOMENTOS </t>
  </si>
  <si>
    <t>SAB</t>
  </si>
  <si>
    <t>TELA MÁXIMA</t>
  </si>
  <si>
    <t>22H30</t>
  </si>
  <si>
    <t>Domingo</t>
  </si>
  <si>
    <t>AGRO SAÚDE E COOPERAÇÃO</t>
  </si>
  <si>
    <t>DOM</t>
  </si>
  <si>
    <t>09H00</t>
  </si>
  <si>
    <t>OESTE RURAL</t>
  </si>
  <si>
    <t>09H30</t>
  </si>
  <si>
    <t>CASA MAIS</t>
  </si>
  <si>
    <t>CINE MAIOR</t>
  </si>
  <si>
    <t>HORA DO FARO</t>
  </si>
  <si>
    <t>15H45</t>
  </si>
  <si>
    <t>DOMINGO ESPETACULAR</t>
  </si>
  <si>
    <t>CÂMERA RECORD</t>
  </si>
  <si>
    <t>23H30</t>
  </si>
  <si>
    <t>SÉRIE DE DOMINGO</t>
  </si>
  <si>
    <t>00H15</t>
  </si>
  <si>
    <t>*</t>
  </si>
  <si>
    <t>FAIXA ROTATIVA TARDE</t>
  </si>
  <si>
    <t>7H-12H</t>
  </si>
  <si>
    <t>FAIXA ROTATIVA NOITE</t>
  </si>
  <si>
    <t>12H-18H</t>
  </si>
  <si>
    <t>18H00 / ENCERRAMENTO</t>
  </si>
  <si>
    <t>18H-24H</t>
  </si>
  <si>
    <t>ABERTURA / ENCERRAMENTO</t>
  </si>
  <si>
    <t>7H-24H</t>
  </si>
  <si>
    <t>MÉDIA DE DESCONTO</t>
  </si>
  <si>
    <t>ATENÇÃO: Ver Mais Estado não veicula em FLO</t>
  </si>
  <si>
    <t>Tabela OUT/2022</t>
  </si>
  <si>
    <t>Telespectadores: audiência somada de todas as praças.</t>
  </si>
  <si>
    <t>FAIXA ROTATIVA MANHÃ</t>
  </si>
  <si>
    <t>FAIXA ROTATIVA</t>
  </si>
  <si>
    <t>07H-24H</t>
  </si>
  <si>
    <t>-</t>
  </si>
  <si>
    <t>ABERTURA / 12H00</t>
  </si>
  <si>
    <t>12H00 / 18H00</t>
  </si>
  <si>
    <t>Instituto MAPA - Março 2022</t>
  </si>
  <si>
    <t>Tabela Out/2022</t>
  </si>
  <si>
    <t>COEF</t>
  </si>
  <si>
    <t>Instituto MAPA - Abril  2022</t>
  </si>
  <si>
    <t>15H15</t>
  </si>
  <si>
    <t>16H45</t>
  </si>
  <si>
    <t>19H50</t>
  </si>
  <si>
    <t>22h45</t>
  </si>
  <si>
    <t>23H45</t>
  </si>
  <si>
    <t>13H15</t>
  </si>
  <si>
    <t>Instituto MAPA - Maio  2022</t>
  </si>
  <si>
    <t>CAPA!A1</t>
  </si>
  <si>
    <t>SEG-QUI</t>
  </si>
  <si>
    <t>Instituto MAPA - Março  2022</t>
  </si>
  <si>
    <t>Instituto MAPA - Abril 2022</t>
  </si>
  <si>
    <t>Instituto MAPA - Marçol 2022</t>
  </si>
  <si>
    <t>RESUMO</t>
  </si>
  <si>
    <t>TOTAL DE INSERÇÃO</t>
  </si>
  <si>
    <t>DESCONTO</t>
  </si>
  <si>
    <t>VALOR TOTAL TABELA</t>
  </si>
  <si>
    <t>VALOR TOTAL NEGOCIADO</t>
  </si>
  <si>
    <t>TOTAL DE IMPACTOS / VISUALIZAÇÕES</t>
  </si>
  <si>
    <t>MÉDIA CPM</t>
  </si>
  <si>
    <t>MÉDIA CPP</t>
  </si>
  <si>
    <t>FLORIANÓPOLIS</t>
  </si>
  <si>
    <t>ITAJAÍ</t>
  </si>
  <si>
    <t>CRICIÚMA</t>
  </si>
  <si>
    <t>JOINVILLE</t>
  </si>
  <si>
    <t>BLUMENAU</t>
  </si>
  <si>
    <t>OESTE (CHAPECÓ)</t>
  </si>
  <si>
    <t>TOTAL</t>
  </si>
  <si>
    <t>Não utilizar estes índices indivualmente. Apenas para análise estado.</t>
  </si>
  <si>
    <t>MÍDIA DO PROJETO</t>
  </si>
  <si>
    <t>Veículo</t>
  </si>
  <si>
    <t>Praça</t>
  </si>
  <si>
    <t>Formato</t>
  </si>
  <si>
    <t>Aproveitamento</t>
  </si>
  <si>
    <t>Determinação</t>
  </si>
  <si>
    <t>Inserções</t>
  </si>
  <si>
    <t>Tabela</t>
  </si>
  <si>
    <t>Total</t>
  </si>
  <si>
    <t>Desconto</t>
  </si>
  <si>
    <t>Total Negociado</t>
  </si>
  <si>
    <t>Impactos</t>
  </si>
  <si>
    <t>Total de Impactos</t>
  </si>
  <si>
    <t xml:space="preserve">NDTV </t>
  </si>
  <si>
    <t>ESTADO</t>
  </si>
  <si>
    <t>Vinheta de Passagem</t>
  </si>
  <si>
    <t>5"</t>
  </si>
  <si>
    <t>SC no Ar</t>
  </si>
  <si>
    <t>Balanço Geral</t>
  </si>
  <si>
    <t>Chamadas de Envolvimento</t>
  </si>
  <si>
    <t>Rotativo</t>
  </si>
  <si>
    <t>RECORD NEWS</t>
  </si>
  <si>
    <t>Conexão ND</t>
  </si>
  <si>
    <t>JORNAL ND</t>
  </si>
  <si>
    <t>FLORIPA</t>
  </si>
  <si>
    <t>Caderno Especial</t>
  </si>
  <si>
    <t>Logo</t>
  </si>
  <si>
    <t>5000 indeterminado</t>
  </si>
  <si>
    <t>Anúncio 1/2 pagina</t>
  </si>
  <si>
    <t>indeterminado</t>
  </si>
  <si>
    <t>Anúncio de página</t>
  </si>
  <si>
    <t>Exclusivo</t>
  </si>
  <si>
    <t>ND+</t>
  </si>
  <si>
    <t>Canal Personalizado</t>
  </si>
  <si>
    <t>interna</t>
  </si>
  <si>
    <t>Mídia display</t>
  </si>
  <si>
    <t>home e interna</t>
  </si>
  <si>
    <t>REDES SOCIAIS</t>
  </si>
  <si>
    <t>Instagram stories</t>
  </si>
  <si>
    <t>@cliente</t>
  </si>
  <si>
    <t>Facebook feed</t>
  </si>
  <si>
    <t>NDFM</t>
  </si>
  <si>
    <t>JLLE</t>
  </si>
  <si>
    <t>Spots</t>
  </si>
  <si>
    <t>CUSTO DE PRODUÇÃO</t>
  </si>
  <si>
    <t>Total de Mídia</t>
  </si>
  <si>
    <t>Custo Por Mil</t>
  </si>
  <si>
    <t>Resumo da Valoração</t>
  </si>
  <si>
    <t>Total em Mídia</t>
  </si>
  <si>
    <t>Total em Personalização</t>
  </si>
  <si>
    <t>Custo de Produção</t>
  </si>
  <si>
    <t>Custo de Produção - Cota</t>
  </si>
  <si>
    <t>Investimento por Cota</t>
  </si>
  <si>
    <t>Investimento Mensal</t>
  </si>
  <si>
    <t>Rentabilidade</t>
  </si>
  <si>
    <t>Projetos Cotizados</t>
  </si>
  <si>
    <t>Projetos Customizados</t>
  </si>
  <si>
    <t>Conversões para Projetos</t>
  </si>
  <si>
    <t>Faixa Rotativa</t>
  </si>
  <si>
    <t>Determinados</t>
  </si>
  <si>
    <t xml:space="preserve">Branded </t>
  </si>
  <si>
    <t>Cache</t>
  </si>
  <si>
    <t>Negociado * 0,20</t>
  </si>
  <si>
    <t>CM/COL</t>
  </si>
  <si>
    <t>MÍDIA DO PROJETO I MUNDIAL ROCK</t>
  </si>
  <si>
    <t>NDTV</t>
  </si>
  <si>
    <t>Teaser</t>
  </si>
  <si>
    <t>VT Envolvimento</t>
  </si>
  <si>
    <t>NEWS</t>
  </si>
  <si>
    <t>Anúncio de página simples</t>
  </si>
  <si>
    <t>Anúncio de 1/2 página vertical</t>
  </si>
  <si>
    <t>Publieditorial 30 dias</t>
  </si>
  <si>
    <t>Publieditorial 7 dias (ação especial)</t>
  </si>
  <si>
    <t>Mídia display | Exclusivo do Projeto</t>
  </si>
  <si>
    <t xml:space="preserve">Logo </t>
  </si>
  <si>
    <t>Instagram Ndmais</t>
  </si>
  <si>
    <t>@</t>
  </si>
  <si>
    <t>Stories</t>
  </si>
  <si>
    <t>Facebook Ndmais</t>
  </si>
  <si>
    <t>Feed</t>
  </si>
  <si>
    <t>ATIVAÇÃO DE MARCA</t>
  </si>
  <si>
    <t>AÇÃO</t>
  </si>
  <si>
    <t>CUSTO</t>
  </si>
  <si>
    <t>TOTAL AÇÃO + MÍDIA</t>
  </si>
  <si>
    <t>PALCO CANTA+ ROCK</t>
  </si>
  <si>
    <t>CAMARIM DIVAS ROCK</t>
  </si>
  <si>
    <t>DOGS DO ROCK</t>
  </si>
  <si>
    <t>ESPAÇO KIDS</t>
  </si>
  <si>
    <t>MEU COPO ECO</t>
  </si>
  <si>
    <t>Vinhetas  (VH)</t>
  </si>
  <si>
    <t>Faixa Rotativa (RT)</t>
  </si>
  <si>
    <t>Comercia Pago (C0) - Chamada em Projetos</t>
  </si>
  <si>
    <t>Branded / Jornal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</si>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</sst>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R$&quot;\ #,##0.00"/>
    <numFmt numFmtId="165" formatCode="#,##0;[Red]#,##0"/>
    <numFmt numFmtId="166" formatCode="#,##0.00;[Red]#,##0.00"/>
    <numFmt numFmtId="167" formatCode="#,##0.0"/>
    <numFmt numFmtId="168" formatCode="_-* #,##0_-;\-* #,##0_-;_-* &quot;-&quot;??_-;_-@"/>
    <numFmt numFmtId="169" formatCode="0.0"/>
    <numFmt numFmtId="170" formatCode="0.000"/>
    <numFmt numFmtId="171" formatCode="0.0000E+00"/>
    <numFmt numFmtId="172" formatCode="#,##0.00_ ;\-#,##0.00\ "/>
    <numFmt numFmtId="173" formatCode="#,##0_ ;\-#,##0\ "/>
    <numFmt numFmtId="174" formatCode="&quot;R$&quot;\ #,##0"/>
    <numFmt numFmtId="175" formatCode="_-* #,##0.000_-;\-* #,##0.000_-;_-* &quot;-&quot;??.0_-;_-@"/>
  </numFmts>
  <fonts count="43">
    <font>
      <sz val="11"/>
      <color rgb="FF000000"/>
      <name val="Calibri"/>
      <scheme val="minor"/>
    </font>
    <font>
      <u/>
      <sz val="11"/>
      <color rgb="FF0000FF"/>
      <name val="Calibri"/>
    </font>
    <font>
      <sz val="11"/>
      <color rgb="FF000000"/>
      <name val="Calibri"/>
    </font>
    <font>
      <sz val="11"/>
      <name val="Calibri"/>
    </font>
    <font>
      <b/>
      <sz val="10"/>
      <color rgb="FFFFFFFF"/>
      <name val="Calibri"/>
    </font>
    <font>
      <b/>
      <sz val="20"/>
      <color rgb="FFE36C09"/>
      <name val="Calibri"/>
    </font>
    <font>
      <sz val="11"/>
      <color rgb="FFE36C09"/>
      <name val="Calibri"/>
    </font>
    <font>
      <b/>
      <sz val="9"/>
      <color rgb="FF00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sz val="10"/>
      <color rgb="FF000000"/>
      <name val="Calibri"/>
    </font>
    <font>
      <sz val="11"/>
      <color rgb="FFFFFFFF"/>
      <name val="Calibri"/>
    </font>
    <font>
      <sz val="8"/>
      <color rgb="FF000000"/>
      <name val="Calibri"/>
    </font>
    <font>
      <b/>
      <sz val="10"/>
      <color rgb="FF000000"/>
      <name val="Calibri"/>
    </font>
    <font>
      <sz val="10"/>
      <color rgb="FF000000"/>
      <name val="Arial"/>
    </font>
    <font>
      <b/>
      <sz val="11"/>
      <color rgb="FF000000"/>
      <name val="Calibri"/>
    </font>
    <font>
      <sz val="11"/>
      <color rgb="FF00B0F0"/>
      <name val="Calibri"/>
    </font>
    <font>
      <b/>
      <sz val="9"/>
      <color rgb="FFFFFFFF"/>
      <name val="Calibri"/>
    </font>
    <font>
      <sz val="9"/>
      <color rgb="FF00B0F0"/>
      <name val="Calibri"/>
    </font>
    <font>
      <sz val="9"/>
      <color rgb="FFFFFFFF"/>
      <name val="Calibri"/>
    </font>
    <font>
      <b/>
      <sz val="8"/>
      <color rgb="FFFFFFFF"/>
      <name val="Trebuchet MS"/>
    </font>
    <font>
      <sz val="10"/>
      <color rgb="FFFFFFFF"/>
      <name val="Calibri"/>
    </font>
    <font>
      <sz val="11"/>
      <color rgb="FF000000"/>
      <name val="Arial"/>
    </font>
    <font>
      <sz val="10"/>
      <color rgb="FF00B0F0"/>
      <name val="Calibri"/>
    </font>
    <font>
      <sz val="10"/>
      <color rgb="FF953734"/>
      <name val="Calibri"/>
    </font>
    <font>
      <u/>
      <sz val="11"/>
      <color theme="10"/>
      <name val="Calibri"/>
    </font>
    <font>
      <sz val="10"/>
      <color rgb="FFC00000"/>
      <name val="Calibri"/>
    </font>
    <font>
      <b/>
      <sz val="10"/>
      <color rgb="FFFFFFFF"/>
      <name val="Century Gothic"/>
    </font>
    <font>
      <sz val="11"/>
      <color rgb="FFFF0000"/>
      <name val="Calibri"/>
    </font>
    <font>
      <b/>
      <sz val="12"/>
      <color rgb="FFFFFFFF"/>
      <name val="Century Gothic"/>
    </font>
    <font>
      <b/>
      <sz val="11"/>
      <color rgb="FF3F3151"/>
      <name val="Century Gothic"/>
    </font>
    <font>
      <sz val="10"/>
      <color theme="1"/>
      <name val="Calibri"/>
    </font>
    <font>
      <i/>
      <sz val="10"/>
      <color rgb="FF000000"/>
      <name val="Calibri"/>
    </font>
    <font>
      <b/>
      <sz val="10"/>
      <color rgb="FF3F3151"/>
      <name val="Century Gothic"/>
    </font>
    <font>
      <sz val="9"/>
      <color rgb="FF000000"/>
      <name val="Calibri"/>
    </font>
    <font>
      <b/>
      <sz val="8"/>
      <color rgb="FFFFFFFF"/>
      <name val="Century Gothic"/>
    </font>
    <font>
      <b/>
      <sz val="8"/>
      <color rgb="FF000000"/>
      <name val="Century Gothic"/>
    </font>
    <font>
      <b/>
      <sz val="8"/>
      <color theme="1"/>
      <name val="Century Gothic"/>
    </font>
    <font>
      <b/>
      <sz val="8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F3151"/>
        <bgColor rgb="FF3F3151"/>
      </patternFill>
    </fill>
    <fill>
      <patternFill patternType="solid">
        <fgColor rgb="FFFFFFFF"/>
        <bgColor rgb="FFFFFFFF"/>
      </patternFill>
    </fill>
    <fill>
      <patternFill patternType="solid">
        <fgColor rgb="FF2A2034"/>
        <bgColor rgb="FF2A203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262626"/>
        <bgColor rgb="FF262626"/>
      </patternFill>
    </fill>
    <fill>
      <patternFill patternType="solid">
        <fgColor rgb="FFFFFF00"/>
        <bgColor rgb="FFFFFF00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 style="medium">
        <color rgb="FF2A2034"/>
      </left>
      <right/>
      <top style="medium">
        <color rgb="FF2A2034"/>
      </top>
      <bottom/>
      <diagonal/>
    </border>
    <border>
      <left/>
      <right/>
      <top style="medium">
        <color rgb="FF2A2034"/>
      </top>
      <bottom/>
      <diagonal/>
    </border>
    <border>
      <left/>
      <right style="thin">
        <color rgb="FFFFFFFF"/>
      </right>
      <top style="medium">
        <color rgb="FF2A2034"/>
      </top>
      <bottom/>
      <diagonal/>
    </border>
    <border>
      <left/>
      <right/>
      <top style="medium">
        <color rgb="FF2A2034"/>
      </top>
      <bottom style="thin">
        <color rgb="FFF2F2F2"/>
      </bottom>
      <diagonal/>
    </border>
    <border>
      <left/>
      <right/>
      <top style="medium">
        <color rgb="FF2A2034"/>
      </top>
      <bottom style="thin">
        <color rgb="FFF2F2F2"/>
      </bottom>
      <diagonal/>
    </border>
    <border>
      <left/>
      <right style="medium">
        <color rgb="FF2A2034"/>
      </right>
      <top style="medium">
        <color rgb="FF2A2034"/>
      </top>
      <bottom style="thin">
        <color rgb="FFF2F2F2"/>
      </bottom>
      <diagonal/>
    </border>
    <border>
      <left style="medium">
        <color rgb="FF2A2034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 style="medium">
        <color rgb="FF2A2034"/>
      </right>
      <top style="thin">
        <color rgb="FFF2F2F2"/>
      </top>
      <bottom style="thin">
        <color rgb="FFF2F2F2"/>
      </bottom>
      <diagonal/>
    </border>
    <border>
      <left style="medium">
        <color rgb="FF2A2034"/>
      </left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rgb="FF2A2034"/>
      </left>
      <right/>
      <top/>
      <bottom/>
      <diagonal/>
    </border>
    <border>
      <left style="hair">
        <color rgb="FFF2F2F2"/>
      </left>
      <right style="thin">
        <color rgb="FFF2F2F2"/>
      </right>
      <top style="hair">
        <color rgb="FFF2F2F2"/>
      </top>
      <bottom style="hair">
        <color rgb="FFF2F2F2"/>
      </bottom>
      <diagonal/>
    </border>
    <border>
      <left style="thin">
        <color rgb="FFF2F2F2"/>
      </left>
      <right style="thin">
        <color rgb="FFF2F2F2"/>
      </right>
      <top style="hair">
        <color rgb="FFF2F2F2"/>
      </top>
      <bottom style="hair">
        <color rgb="FFF2F2F2"/>
      </bottom>
      <diagonal/>
    </border>
    <border>
      <left style="thin">
        <color rgb="FFF2F2F2"/>
      </left>
      <right style="medium">
        <color rgb="FF2A2034"/>
      </right>
      <top style="hair">
        <color rgb="FFF2F2F2"/>
      </top>
      <bottom style="hair">
        <color rgb="FFF2F2F2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3F3151"/>
      </left>
      <right/>
      <top/>
      <bottom/>
      <diagonal/>
    </border>
    <border>
      <left style="medium">
        <color rgb="FF2A2034"/>
      </left>
      <right/>
      <top/>
      <bottom/>
      <diagonal/>
    </border>
    <border>
      <left style="thin">
        <color rgb="FFFFFFFF"/>
      </left>
      <right style="hair">
        <color rgb="FF3F3151"/>
      </right>
      <top/>
      <bottom/>
      <diagonal/>
    </border>
    <border>
      <left style="hair">
        <color rgb="FF3F3151"/>
      </left>
      <right style="hair">
        <color rgb="FF3F3151"/>
      </right>
      <top/>
      <bottom/>
      <diagonal/>
    </border>
    <border>
      <left style="hair">
        <color rgb="FF3F3151"/>
      </left>
      <right/>
      <top style="hair">
        <color rgb="FFF2F2F2"/>
      </top>
      <bottom/>
      <diagonal/>
    </border>
    <border>
      <left/>
      <right/>
      <top style="hair">
        <color rgb="FFF2F2F2"/>
      </top>
      <bottom/>
      <diagonal/>
    </border>
    <border>
      <left/>
      <right style="hair">
        <color rgb="FF3F3151"/>
      </right>
      <top style="hair">
        <color rgb="FFF2F2F2"/>
      </top>
      <bottom/>
      <diagonal/>
    </border>
    <border>
      <left style="hair">
        <color rgb="FF3F3151"/>
      </left>
      <right style="medium">
        <color rgb="FF2A2034"/>
      </right>
      <top/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A2034"/>
      </left>
      <right/>
      <top/>
      <bottom/>
      <diagonal/>
    </border>
    <border>
      <left style="medium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2A2034"/>
      </left>
      <right style="hair">
        <color rgb="FF3F3151"/>
      </right>
      <top style="medium">
        <color rgb="FFFFFFFF"/>
      </top>
      <bottom/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2A2034"/>
      </left>
      <right style="hair">
        <color rgb="FF3F3151"/>
      </right>
      <top/>
      <bottom/>
      <diagonal/>
    </border>
    <border>
      <left/>
      <right style="hair">
        <color rgb="FF3F3151"/>
      </right>
      <top/>
      <bottom/>
      <diagonal/>
    </border>
    <border>
      <left style="medium">
        <color rgb="FF2A2034"/>
      </left>
      <right style="hair">
        <color rgb="FF3F3151"/>
      </right>
      <top/>
      <bottom/>
      <diagonal/>
    </border>
    <border>
      <left style="medium">
        <color rgb="FF2A2034"/>
      </left>
      <right style="medium">
        <color rgb="FFFFFFFF"/>
      </right>
      <top style="medium">
        <color rgb="FFFFFFFF"/>
      </top>
      <bottom/>
      <diagonal/>
    </border>
    <border>
      <left style="medium">
        <color rgb="FF2A2034"/>
      </left>
      <right style="medium">
        <color rgb="FFFFFFFF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medium">
        <color rgb="FF2A2034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2A2034"/>
      </left>
      <right/>
      <top/>
      <bottom style="medium">
        <color rgb="FFFFFFFF"/>
      </bottom>
      <diagonal/>
    </border>
    <border>
      <left style="hair">
        <color rgb="FF3F3151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2A2034"/>
      </left>
      <right/>
      <top/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2A2034"/>
      </right>
      <top style="medium">
        <color rgb="FFFFFFFF"/>
      </top>
      <bottom/>
      <diagonal/>
    </border>
    <border>
      <left/>
      <right style="medium">
        <color rgb="FF2A2034"/>
      </right>
      <top/>
      <bottom/>
      <diagonal/>
    </border>
    <border>
      <left style="medium">
        <color rgb="FF2A2034"/>
      </left>
      <right/>
      <top/>
      <bottom style="medium">
        <color rgb="FF2A2034"/>
      </bottom>
      <diagonal/>
    </border>
    <border>
      <left/>
      <right/>
      <top/>
      <bottom style="medium">
        <color rgb="FF2A2034"/>
      </bottom>
      <diagonal/>
    </border>
    <border>
      <left/>
      <right style="medium">
        <color rgb="FF2A2034"/>
      </right>
      <top/>
      <bottom style="medium">
        <color rgb="FF2A2034"/>
      </bottom>
      <diagonal/>
    </border>
    <border>
      <left/>
      <right/>
      <top style="medium">
        <color rgb="FFFFFFFF"/>
      </top>
      <bottom/>
      <diagonal/>
    </border>
    <border>
      <left style="medium">
        <color rgb="FF2A2034"/>
      </left>
      <right/>
      <top style="medium">
        <color rgb="FFFFFFFF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 style="medium">
        <color rgb="FF2A2034"/>
      </right>
      <top style="thin">
        <color rgb="FFF2F2F2"/>
      </top>
      <bottom/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A2034"/>
      </left>
      <right style="medium">
        <color rgb="FFFFFFFF"/>
      </right>
      <top/>
      <bottom/>
      <diagonal/>
    </border>
    <border>
      <left style="medium">
        <color rgb="FF2A2034"/>
      </left>
      <right style="medium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hair">
        <color rgb="FF000000"/>
      </right>
      <top/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1" fillId="0" borderId="87"/>
  </cellStyleXfs>
  <cellXfs count="356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/>
    <xf numFmtId="0" fontId="4" fillId="2" borderId="10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6" fillId="3" borderId="1" xfId="0" applyFont="1" applyFill="1" applyBorder="1"/>
    <xf numFmtId="4" fontId="2" fillId="3" borderId="1" xfId="0" applyNumberFormat="1" applyFont="1" applyFill="1" applyBorder="1"/>
    <xf numFmtId="0" fontId="4" fillId="2" borderId="10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left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1" fillId="3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left" vertical="center"/>
    </xf>
    <xf numFmtId="3" fontId="13" fillId="6" borderId="25" xfId="0" applyNumberFormat="1" applyFont="1" applyFill="1" applyBorder="1" applyAlignment="1">
      <alignment horizontal="left" vertical="center"/>
    </xf>
    <xf numFmtId="0" fontId="13" fillId="6" borderId="26" xfId="0" applyFont="1" applyFill="1" applyBorder="1" applyAlignment="1">
      <alignment horizontal="center" vertical="center"/>
    </xf>
    <xf numFmtId="3" fontId="10" fillId="7" borderId="26" xfId="0" applyNumberFormat="1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3" fontId="10" fillId="6" borderId="29" xfId="0" applyNumberFormat="1" applyFont="1" applyFill="1" applyBorder="1" applyAlignment="1">
      <alignment horizontal="center" vertical="center" wrapText="1"/>
    </xf>
    <xf numFmtId="3" fontId="10" fillId="6" borderId="26" xfId="0" applyNumberFormat="1" applyFont="1" applyFill="1" applyBorder="1" applyAlignment="1">
      <alignment horizontal="center" vertical="center"/>
    </xf>
    <xf numFmtId="4" fontId="10" fillId="6" borderId="3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3" fontId="10" fillId="6" borderId="32" xfId="0" applyNumberFormat="1" applyFont="1" applyFill="1" applyBorder="1" applyAlignment="1">
      <alignment horizontal="left" vertical="center"/>
    </xf>
    <xf numFmtId="3" fontId="10" fillId="6" borderId="32" xfId="0" applyNumberFormat="1" applyFont="1" applyFill="1" applyBorder="1" applyAlignment="1">
      <alignment horizontal="center" vertical="center"/>
    </xf>
    <xf numFmtId="1" fontId="10" fillId="6" borderId="32" xfId="0" applyNumberFormat="1" applyFont="1" applyFill="1" applyBorder="1" applyAlignment="1">
      <alignment horizontal="center" vertical="center"/>
    </xf>
    <xf numFmtId="1" fontId="10" fillId="7" borderId="32" xfId="0" applyNumberFormat="1" applyFont="1" applyFill="1" applyBorder="1" applyAlignment="1">
      <alignment horizontal="center" vertical="center"/>
    </xf>
    <xf numFmtId="2" fontId="10" fillId="6" borderId="32" xfId="0" applyNumberFormat="1" applyFont="1" applyFill="1" applyBorder="1" applyAlignment="1">
      <alignment horizontal="center"/>
    </xf>
    <xf numFmtId="3" fontId="10" fillId="6" borderId="32" xfId="0" applyNumberFormat="1" applyFont="1" applyFill="1" applyBorder="1" applyAlignment="1">
      <alignment horizontal="center"/>
    </xf>
    <xf numFmtId="3" fontId="10" fillId="9" borderId="32" xfId="0" applyNumberFormat="1" applyFont="1" applyFill="1" applyBorder="1" applyAlignment="1">
      <alignment horizontal="center"/>
    </xf>
    <xf numFmtId="4" fontId="10" fillId="6" borderId="32" xfId="0" applyNumberFormat="1" applyFont="1" applyFill="1" applyBorder="1" applyAlignment="1">
      <alignment horizontal="center"/>
    </xf>
    <xf numFmtId="0" fontId="13" fillId="3" borderId="1" xfId="0" applyFont="1" applyFill="1" applyBorder="1"/>
    <xf numFmtId="0" fontId="15" fillId="3" borderId="1" xfId="0" applyFont="1" applyFill="1" applyBorder="1"/>
    <xf numFmtId="3" fontId="10" fillId="6" borderId="25" xfId="0" applyNumberFormat="1" applyFont="1" applyFill="1" applyBorder="1" applyAlignment="1">
      <alignment horizontal="left" vertical="center"/>
    </xf>
    <xf numFmtId="0" fontId="10" fillId="6" borderId="26" xfId="0" applyFont="1" applyFill="1" applyBorder="1" applyAlignment="1">
      <alignment horizontal="center" vertical="center"/>
    </xf>
    <xf numFmtId="3" fontId="10" fillId="6" borderId="34" xfId="0" applyNumberFormat="1" applyFont="1" applyFill="1" applyBorder="1" applyAlignment="1">
      <alignment horizontal="left" vertical="center"/>
    </xf>
    <xf numFmtId="3" fontId="10" fillId="6" borderId="34" xfId="0" applyNumberFormat="1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/>
    </xf>
    <xf numFmtId="3" fontId="10" fillId="6" borderId="34" xfId="0" applyNumberFormat="1" applyFont="1" applyFill="1" applyBorder="1" applyAlignment="1">
      <alignment horizontal="center"/>
    </xf>
    <xf numFmtId="4" fontId="10" fillId="10" borderId="34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left" vertical="center"/>
    </xf>
    <xf numFmtId="4" fontId="10" fillId="6" borderId="34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left" vertical="center"/>
    </xf>
    <xf numFmtId="0" fontId="2" fillId="0" borderId="0" xfId="0" applyFont="1"/>
    <xf numFmtId="3" fontId="13" fillId="6" borderId="40" xfId="0" applyNumberFormat="1" applyFont="1" applyFill="1" applyBorder="1" applyAlignment="1">
      <alignment horizontal="left" vertical="center"/>
    </xf>
    <xf numFmtId="3" fontId="10" fillId="6" borderId="40" xfId="0" applyNumberFormat="1" applyFont="1" applyFill="1" applyBorder="1" applyAlignment="1">
      <alignment horizontal="left" vertical="center"/>
    </xf>
    <xf numFmtId="3" fontId="10" fillId="0" borderId="34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3" fillId="6" borderId="44" xfId="0" applyNumberFormat="1" applyFont="1" applyFill="1" applyBorder="1" applyAlignment="1">
      <alignment horizontal="left" vertical="center"/>
    </xf>
    <xf numFmtId="2" fontId="10" fillId="6" borderId="34" xfId="0" applyNumberFormat="1" applyFont="1" applyFill="1" applyBorder="1" applyAlignment="1">
      <alignment horizontal="center"/>
    </xf>
    <xf numFmtId="3" fontId="10" fillId="6" borderId="44" xfId="0" applyNumberFormat="1" applyFont="1" applyFill="1" applyBorder="1" applyAlignment="1">
      <alignment horizontal="left" vertical="center"/>
    </xf>
    <xf numFmtId="0" fontId="9" fillId="4" borderId="46" xfId="0" applyFont="1" applyFill="1" applyBorder="1" applyAlignment="1">
      <alignment horizontal="center" vertical="center" textRotation="90"/>
    </xf>
    <xf numFmtId="3" fontId="10" fillId="6" borderId="48" xfId="0" applyNumberFormat="1" applyFont="1" applyFill="1" applyBorder="1" applyAlignment="1">
      <alignment horizontal="left" vertical="center"/>
    </xf>
    <xf numFmtId="2" fontId="10" fillId="6" borderId="34" xfId="0" applyNumberFormat="1" applyFont="1" applyFill="1" applyBorder="1" applyAlignment="1">
      <alignment horizontal="center" vertical="center"/>
    </xf>
    <xf numFmtId="3" fontId="10" fillId="6" borderId="49" xfId="0" applyNumberFormat="1" applyFont="1" applyFill="1" applyBorder="1" applyAlignment="1">
      <alignment horizontal="left" vertical="center"/>
    </xf>
    <xf numFmtId="0" fontId="11" fillId="4" borderId="53" xfId="0" applyFont="1" applyFill="1" applyBorder="1" applyAlignment="1">
      <alignment horizontal="center"/>
    </xf>
    <xf numFmtId="3" fontId="10" fillId="6" borderId="49" xfId="0" applyNumberFormat="1" applyFont="1" applyFill="1" applyBorder="1" applyAlignment="1">
      <alignment horizontal="center" vertical="center"/>
    </xf>
    <xf numFmtId="0" fontId="16" fillId="4" borderId="54" xfId="0" applyFont="1" applyFill="1" applyBorder="1"/>
    <xf numFmtId="0" fontId="17" fillId="4" borderId="55" xfId="0" applyFont="1" applyFill="1" applyBorder="1" applyAlignment="1">
      <alignment vertical="center" wrapText="1"/>
    </xf>
    <xf numFmtId="9" fontId="17" fillId="4" borderId="55" xfId="0" applyNumberFormat="1" applyFont="1" applyFill="1" applyBorder="1" applyAlignment="1">
      <alignment vertical="center" wrapText="1"/>
    </xf>
    <xf numFmtId="0" fontId="18" fillId="4" borderId="55" xfId="0" applyFont="1" applyFill="1" applyBorder="1"/>
    <xf numFmtId="3" fontId="19" fillId="4" borderId="55" xfId="0" applyNumberFormat="1" applyFont="1" applyFill="1" applyBorder="1" applyAlignment="1">
      <alignment horizontal="center"/>
    </xf>
    <xf numFmtId="0" fontId="18" fillId="4" borderId="56" xfId="0" applyFont="1" applyFill="1" applyBorder="1"/>
    <xf numFmtId="0" fontId="2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11" fillId="4" borderId="54" xfId="0" applyFont="1" applyFill="1" applyBorder="1"/>
    <xf numFmtId="0" fontId="19" fillId="4" borderId="1" xfId="0" applyFont="1" applyFill="1" applyBorder="1"/>
    <xf numFmtId="0" fontId="18" fillId="4" borderId="1" xfId="0" applyFont="1" applyFill="1" applyBorder="1"/>
    <xf numFmtId="0" fontId="18" fillId="4" borderId="57" xfId="0" applyFont="1" applyFill="1" applyBorder="1"/>
    <xf numFmtId="0" fontId="11" fillId="0" borderId="0" xfId="0" applyFont="1"/>
    <xf numFmtId="0" fontId="2" fillId="0" borderId="0" xfId="0" applyFont="1" applyAlignment="1">
      <alignment horizontal="righ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21" fillId="0" borderId="0" xfId="0" applyFont="1"/>
    <xf numFmtId="0" fontId="11" fillId="0" borderId="0" xfId="0" applyFont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9" fillId="4" borderId="59" xfId="0" applyFont="1" applyFill="1" applyBorder="1"/>
    <xf numFmtId="0" fontId="18" fillId="4" borderId="59" xfId="0" applyFont="1" applyFill="1" applyBorder="1"/>
    <xf numFmtId="0" fontId="18" fillId="4" borderId="60" xfId="0" applyFont="1" applyFill="1" applyBorder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61" xfId="0" applyFont="1" applyBorder="1" applyAlignment="1">
      <alignment vertical="center" wrapText="1"/>
    </xf>
    <xf numFmtId="1" fontId="10" fillId="7" borderId="34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/>
    <xf numFmtId="168" fontId="2" fillId="3" borderId="1" xfId="0" applyNumberFormat="1" applyFont="1" applyFill="1" applyBorder="1"/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2" fontId="8" fillId="2" borderId="64" xfId="0" applyNumberFormat="1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/>
    </xf>
    <xf numFmtId="2" fontId="4" fillId="5" borderId="67" xfId="0" applyNumberFormat="1" applyFont="1" applyFill="1" applyBorder="1" applyAlignment="1">
      <alignment horizontal="center"/>
    </xf>
    <xf numFmtId="167" fontId="10" fillId="6" borderId="26" xfId="0" applyNumberFormat="1" applyFont="1" applyFill="1" applyBorder="1" applyAlignment="1">
      <alignment horizontal="center" vertical="center"/>
    </xf>
    <xf numFmtId="4" fontId="10" fillId="6" borderId="32" xfId="0" applyNumberFormat="1" applyFont="1" applyFill="1" applyBorder="1" applyAlignment="1">
      <alignment horizontal="center" vertical="center"/>
    </xf>
    <xf numFmtId="4" fontId="10" fillId="0" borderId="68" xfId="0" applyNumberFormat="1" applyFont="1" applyBorder="1" applyAlignment="1">
      <alignment horizontal="center" vertical="center"/>
    </xf>
    <xf numFmtId="2" fontId="10" fillId="6" borderId="32" xfId="0" applyNumberFormat="1" applyFont="1" applyFill="1" applyBorder="1" applyAlignment="1">
      <alignment horizontal="center" vertical="center"/>
    </xf>
    <xf numFmtId="4" fontId="10" fillId="0" borderId="68" xfId="0" applyNumberFormat="1" applyFont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169" fontId="10" fillId="7" borderId="34" xfId="0" applyNumberFormat="1" applyFont="1" applyFill="1" applyBorder="1" applyAlignment="1">
      <alignment horizontal="center"/>
    </xf>
    <xf numFmtId="0" fontId="15" fillId="0" borderId="0" xfId="0" applyFont="1"/>
    <xf numFmtId="0" fontId="22" fillId="0" borderId="0" xfId="0" applyFont="1"/>
    <xf numFmtId="4" fontId="10" fillId="6" borderId="26" xfId="0" applyNumberFormat="1" applyFont="1" applyFill="1" applyBorder="1" applyAlignment="1">
      <alignment horizontal="center" vertical="center"/>
    </xf>
    <xf numFmtId="2" fontId="10" fillId="7" borderId="34" xfId="0" applyNumberFormat="1" applyFont="1" applyFill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/>
    </xf>
    <xf numFmtId="4" fontId="10" fillId="6" borderId="71" xfId="0" applyNumberFormat="1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9" fillId="4" borderId="54" xfId="0" applyFont="1" applyFill="1" applyBorder="1" applyAlignment="1">
      <alignment vertical="center" textRotation="90"/>
    </xf>
    <xf numFmtId="0" fontId="4" fillId="4" borderId="55" xfId="0" applyFont="1" applyFill="1" applyBorder="1" applyAlignment="1">
      <alignment vertical="center" wrapText="1"/>
    </xf>
    <xf numFmtId="9" fontId="4" fillId="4" borderId="55" xfId="0" applyNumberFormat="1" applyFont="1" applyFill="1" applyBorder="1" applyAlignment="1">
      <alignment vertical="center" wrapText="1"/>
    </xf>
    <xf numFmtId="0" fontId="23" fillId="4" borderId="55" xfId="0" applyFont="1" applyFill="1" applyBorder="1"/>
    <xf numFmtId="3" fontId="21" fillId="4" borderId="55" xfId="0" applyNumberFormat="1" applyFont="1" applyFill="1" applyBorder="1" applyAlignment="1">
      <alignment horizontal="center"/>
    </xf>
    <xf numFmtId="0" fontId="23" fillId="4" borderId="56" xfId="0" applyFont="1" applyFill="1" applyBorder="1"/>
    <xf numFmtId="0" fontId="9" fillId="0" borderId="0" xfId="0" applyFont="1" applyAlignment="1">
      <alignment vertical="center" textRotation="90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1" fillId="4" borderId="1" xfId="0" applyFont="1" applyFill="1" applyBorder="1"/>
    <xf numFmtId="2" fontId="21" fillId="4" borderId="1" xfId="0" applyNumberFormat="1" applyFont="1" applyFill="1" applyBorder="1"/>
    <xf numFmtId="0" fontId="23" fillId="4" borderId="1" xfId="0" applyFont="1" applyFill="1" applyBorder="1"/>
    <xf numFmtId="0" fontId="23" fillId="4" borderId="57" xfId="0" applyFont="1" applyFill="1" applyBorder="1"/>
    <xf numFmtId="1" fontId="23" fillId="0" borderId="0" xfId="0" applyNumberFormat="1" applyFont="1"/>
    <xf numFmtId="0" fontId="11" fillId="4" borderId="58" xfId="0" applyFont="1" applyFill="1" applyBorder="1"/>
    <xf numFmtId="0" fontId="21" fillId="4" borderId="59" xfId="0" applyFont="1" applyFill="1" applyBorder="1"/>
    <xf numFmtId="2" fontId="21" fillId="4" borderId="59" xfId="0" applyNumberFormat="1" applyFont="1" applyFill="1" applyBorder="1"/>
    <xf numFmtId="0" fontId="23" fillId="4" borderId="59" xfId="0" applyFont="1" applyFill="1" applyBorder="1"/>
    <xf numFmtId="0" fontId="23" fillId="4" borderId="60" xfId="0" applyFont="1" applyFill="1" applyBorder="1"/>
    <xf numFmtId="170" fontId="2" fillId="0" borderId="0" xfId="0" applyNumberFormat="1" applyFont="1"/>
    <xf numFmtId="168" fontId="2" fillId="0" borderId="0" xfId="0" applyNumberFormat="1" applyFont="1"/>
    <xf numFmtId="3" fontId="10" fillId="7" borderId="34" xfId="0" applyNumberFormat="1" applyFont="1" applyFill="1" applyBorder="1" applyAlignment="1">
      <alignment horizontal="center" vertical="center"/>
    </xf>
    <xf numFmtId="167" fontId="10" fillId="7" borderId="32" xfId="0" applyNumberFormat="1" applyFont="1" applyFill="1" applyBorder="1" applyAlignment="1">
      <alignment horizontal="center"/>
    </xf>
    <xf numFmtId="167" fontId="10" fillId="7" borderId="72" xfId="0" applyNumberFormat="1" applyFont="1" applyFill="1" applyBorder="1" applyAlignment="1">
      <alignment horizontal="center"/>
    </xf>
    <xf numFmtId="167" fontId="10" fillId="7" borderId="34" xfId="0" applyNumberFormat="1" applyFont="1" applyFill="1" applyBorder="1" applyAlignment="1">
      <alignment horizontal="center"/>
    </xf>
    <xf numFmtId="167" fontId="10" fillId="7" borderId="73" xfId="0" applyNumberFormat="1" applyFont="1" applyFill="1" applyBorder="1" applyAlignment="1">
      <alignment horizontal="center"/>
    </xf>
    <xf numFmtId="167" fontId="10" fillId="7" borderId="48" xfId="0" applyNumberFormat="1" applyFont="1" applyFill="1" applyBorder="1" applyAlignment="1">
      <alignment horizontal="center"/>
    </xf>
    <xf numFmtId="167" fontId="10" fillId="7" borderId="74" xfId="0" applyNumberFormat="1" applyFont="1" applyFill="1" applyBorder="1" applyAlignment="1">
      <alignment horizontal="center"/>
    </xf>
    <xf numFmtId="3" fontId="10" fillId="9" borderId="71" xfId="0" applyNumberFormat="1" applyFont="1" applyFill="1" applyBorder="1" applyAlignment="1">
      <alignment horizontal="center"/>
    </xf>
    <xf numFmtId="4" fontId="10" fillId="6" borderId="49" xfId="0" applyNumberFormat="1" applyFont="1" applyFill="1" applyBorder="1" applyAlignment="1">
      <alignment horizontal="center"/>
    </xf>
    <xf numFmtId="167" fontId="10" fillId="7" borderId="49" xfId="0" applyNumberFormat="1" applyFont="1" applyFill="1" applyBorder="1" applyAlignment="1">
      <alignment horizontal="center"/>
    </xf>
    <xf numFmtId="167" fontId="10" fillId="7" borderId="75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4" fontId="23" fillId="0" borderId="0" xfId="0" applyNumberFormat="1" applyFont="1"/>
    <xf numFmtId="0" fontId="4" fillId="4" borderId="1" xfId="0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vertical="center" wrapText="1"/>
    </xf>
    <xf numFmtId="3" fontId="21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9" fillId="4" borderId="58" xfId="0" applyFont="1" applyFill="1" applyBorder="1" applyAlignment="1">
      <alignment vertical="center" textRotation="90"/>
    </xf>
    <xf numFmtId="0" fontId="10" fillId="0" borderId="0" xfId="0" applyFont="1" applyAlignment="1">
      <alignment horizontal="left"/>
    </xf>
    <xf numFmtId="0" fontId="16" fillId="0" borderId="0" xfId="0" applyFont="1"/>
    <xf numFmtId="0" fontId="2" fillId="3" borderId="1" xfId="0" applyFont="1" applyFill="1" applyBorder="1" applyAlignment="1">
      <alignment horizontal="center"/>
    </xf>
    <xf numFmtId="3" fontId="10" fillId="6" borderId="78" xfId="0" applyNumberFormat="1" applyFont="1" applyFill="1" applyBorder="1" applyAlignment="1">
      <alignment horizontal="left" vertical="center"/>
    </xf>
    <xf numFmtId="3" fontId="14" fillId="7" borderId="26" xfId="0" applyNumberFormat="1" applyFont="1" applyFill="1" applyBorder="1" applyAlignment="1">
      <alignment horizontal="center" vertical="center"/>
    </xf>
    <xf numFmtId="0" fontId="16" fillId="4" borderId="56" xfId="0" applyFont="1" applyFill="1" applyBorder="1"/>
    <xf numFmtId="0" fontId="23" fillId="0" borderId="0" xfId="0" applyFont="1" applyAlignment="1">
      <alignment horizontal="center"/>
    </xf>
    <xf numFmtId="0" fontId="16" fillId="4" borderId="57" xfId="0" applyFont="1" applyFill="1" applyBorder="1"/>
    <xf numFmtId="0" fontId="11" fillId="4" borderId="59" xfId="0" applyFont="1" applyFill="1" applyBorder="1"/>
    <xf numFmtId="2" fontId="11" fillId="4" borderId="59" xfId="0" applyNumberFormat="1" applyFont="1" applyFill="1" applyBorder="1"/>
    <xf numFmtId="0" fontId="16" fillId="4" borderId="59" xfId="0" applyFont="1" applyFill="1" applyBorder="1"/>
    <xf numFmtId="0" fontId="16" fillId="4" borderId="60" xfId="0" applyFont="1" applyFill="1" applyBorder="1"/>
    <xf numFmtId="4" fontId="2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25" fillId="3" borderId="1" xfId="0" applyFont="1" applyFill="1" applyBorder="1"/>
    <xf numFmtId="171" fontId="15" fillId="3" borderId="1" xfId="0" applyNumberFormat="1" applyFont="1" applyFill="1" applyBorder="1"/>
    <xf numFmtId="169" fontId="10" fillId="7" borderId="32" xfId="0" applyNumberFormat="1" applyFont="1" applyFill="1" applyBorder="1" applyAlignment="1">
      <alignment horizontal="center"/>
    </xf>
    <xf numFmtId="169" fontId="10" fillId="7" borderId="72" xfId="0" applyNumberFormat="1" applyFont="1" applyFill="1" applyBorder="1" applyAlignment="1">
      <alignment horizontal="center"/>
    </xf>
    <xf numFmtId="169" fontId="10" fillId="7" borderId="73" xfId="0" applyNumberFormat="1" applyFont="1" applyFill="1" applyBorder="1" applyAlignment="1">
      <alignment horizontal="center"/>
    </xf>
    <xf numFmtId="169" fontId="10" fillId="7" borderId="48" xfId="0" applyNumberFormat="1" applyFont="1" applyFill="1" applyBorder="1" applyAlignment="1">
      <alignment horizontal="center"/>
    </xf>
    <xf numFmtId="169" fontId="10" fillId="7" borderId="74" xfId="0" applyNumberFormat="1" applyFont="1" applyFill="1" applyBorder="1" applyAlignment="1">
      <alignment horizontal="center"/>
    </xf>
    <xf numFmtId="169" fontId="10" fillId="7" borderId="49" xfId="0" applyNumberFormat="1" applyFont="1" applyFill="1" applyBorder="1" applyAlignment="1">
      <alignment horizontal="center"/>
    </xf>
    <xf numFmtId="169" fontId="10" fillId="7" borderId="75" xfId="0" applyNumberFormat="1" applyFont="1" applyFill="1" applyBorder="1" applyAlignment="1">
      <alignment horizontal="center"/>
    </xf>
    <xf numFmtId="0" fontId="20" fillId="4" borderId="55" xfId="0" applyFont="1" applyFill="1" applyBorder="1" applyAlignment="1">
      <alignment vertical="center" wrapText="1"/>
    </xf>
    <xf numFmtId="9" fontId="20" fillId="4" borderId="55" xfId="0" applyNumberFormat="1" applyFont="1" applyFill="1" applyBorder="1" applyAlignment="1">
      <alignment vertical="center" wrapText="1"/>
    </xf>
    <xf numFmtId="0" fontId="16" fillId="4" borderId="55" xfId="0" applyFont="1" applyFill="1" applyBorder="1"/>
    <xf numFmtId="3" fontId="11" fillId="4" borderId="55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11" fillId="4" borderId="1" xfId="0" applyFont="1" applyFill="1" applyBorder="1"/>
    <xf numFmtId="2" fontId="11" fillId="4" borderId="1" xfId="0" applyNumberFormat="1" applyFont="1" applyFill="1" applyBorder="1"/>
    <xf numFmtId="0" fontId="16" fillId="4" borderId="1" xfId="0" applyFont="1" applyFill="1" applyBorder="1"/>
    <xf numFmtId="3" fontId="24" fillId="0" borderId="0" xfId="0" applyNumberFormat="1" applyFont="1" applyAlignment="1">
      <alignment horizontal="center" vertical="center"/>
    </xf>
    <xf numFmtId="0" fontId="16" fillId="11" borderId="57" xfId="0" applyFont="1" applyFill="1" applyBorder="1"/>
    <xf numFmtId="0" fontId="16" fillId="11" borderId="60" xfId="0" applyFont="1" applyFill="1" applyBorder="1"/>
    <xf numFmtId="0" fontId="27" fillId="2" borderId="84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6" borderId="1" xfId="0" applyFont="1" applyFill="1" applyBorder="1" applyAlignment="1">
      <alignment vertical="center"/>
    </xf>
    <xf numFmtId="3" fontId="15" fillId="6" borderId="1" xfId="0" applyNumberFormat="1" applyFont="1" applyFill="1" applyBorder="1" applyAlignment="1">
      <alignment horizontal="center" vertical="center"/>
    </xf>
    <xf numFmtId="9" fontId="15" fillId="6" borderId="1" xfId="0" applyNumberFormat="1" applyFont="1" applyFill="1" applyBorder="1" applyAlignment="1">
      <alignment horizontal="center" vertical="center"/>
    </xf>
    <xf numFmtId="172" fontId="15" fillId="6" borderId="1" xfId="0" applyNumberFormat="1" applyFont="1" applyFill="1" applyBorder="1" applyAlignment="1">
      <alignment horizontal="center" vertical="center"/>
    </xf>
    <xf numFmtId="173" fontId="15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8" borderId="1" xfId="0" applyFont="1" applyFill="1" applyBorder="1" applyAlignment="1">
      <alignment vertical="center"/>
    </xf>
    <xf numFmtId="165" fontId="15" fillId="8" borderId="1" xfId="0" applyNumberFormat="1" applyFont="1" applyFill="1" applyBorder="1" applyAlignment="1">
      <alignment horizontal="center" vertical="center"/>
    </xf>
    <xf numFmtId="9" fontId="15" fillId="8" borderId="1" xfId="0" applyNumberFormat="1" applyFont="1" applyFill="1" applyBorder="1" applyAlignment="1">
      <alignment horizontal="center" vertical="center"/>
    </xf>
    <xf numFmtId="172" fontId="15" fillId="8" borderId="1" xfId="0" applyNumberFormat="1" applyFont="1" applyFill="1" applyBorder="1" applyAlignment="1">
      <alignment horizontal="center" vertical="center"/>
    </xf>
    <xf numFmtId="173" fontId="15" fillId="8" borderId="1" xfId="0" applyNumberFormat="1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8" fillId="2" borderId="84" xfId="0" applyFont="1" applyFill="1" applyBorder="1" applyAlignment="1">
      <alignment vertical="center"/>
    </xf>
    <xf numFmtId="3" fontId="8" fillId="2" borderId="84" xfId="0" applyNumberFormat="1" applyFont="1" applyFill="1" applyBorder="1" applyAlignment="1">
      <alignment horizontal="center" vertical="center"/>
    </xf>
    <xf numFmtId="172" fontId="8" fillId="2" borderId="84" xfId="0" applyNumberFormat="1" applyFont="1" applyFill="1" applyBorder="1" applyAlignment="1">
      <alignment horizontal="center" vertical="center"/>
    </xf>
    <xf numFmtId="173" fontId="8" fillId="2" borderId="84" xfId="0" applyNumberFormat="1" applyFont="1" applyFill="1" applyBorder="1" applyAlignment="1">
      <alignment horizontal="center" vertical="center"/>
    </xf>
    <xf numFmtId="4" fontId="8" fillId="2" borderId="8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13" fillId="8" borderId="1" xfId="0" applyFont="1" applyFill="1" applyBorder="1"/>
    <xf numFmtId="0" fontId="4" fillId="2" borderId="1" xfId="0" applyFont="1" applyFill="1" applyBorder="1"/>
    <xf numFmtId="0" fontId="31" fillId="0" borderId="88" xfId="0" applyFont="1" applyBorder="1"/>
    <xf numFmtId="0" fontId="10" fillId="0" borderId="89" xfId="0" applyFont="1" applyBorder="1"/>
    <xf numFmtId="3" fontId="10" fillId="0" borderId="89" xfId="0" applyNumberFormat="1" applyFont="1" applyBorder="1"/>
    <xf numFmtId="174" fontId="10" fillId="0" borderId="89" xfId="0" applyNumberFormat="1" applyFont="1" applyBorder="1"/>
    <xf numFmtId="9" fontId="10" fillId="0" borderId="89" xfId="0" applyNumberFormat="1" applyFont="1" applyBorder="1"/>
    <xf numFmtId="168" fontId="10" fillId="0" borderId="89" xfId="0" applyNumberFormat="1" applyFont="1" applyBorder="1"/>
    <xf numFmtId="164" fontId="10" fillId="0" borderId="89" xfId="0" applyNumberFormat="1" applyFont="1" applyBorder="1"/>
    <xf numFmtId="0" fontId="10" fillId="0" borderId="89" xfId="0" applyFont="1" applyBorder="1" applyAlignment="1">
      <alignment horizontal="center" vertical="center"/>
    </xf>
    <xf numFmtId="0" fontId="32" fillId="0" borderId="89" xfId="0" applyFont="1" applyBorder="1"/>
    <xf numFmtId="0" fontId="10" fillId="12" borderId="89" xfId="0" applyFont="1" applyFill="1" applyBorder="1" applyAlignment="1">
      <alignment horizontal="center" vertical="center"/>
    </xf>
    <xf numFmtId="3" fontId="10" fillId="0" borderId="89" xfId="0" applyNumberFormat="1" applyFont="1" applyBorder="1" applyAlignment="1">
      <alignment horizontal="center" vertical="center"/>
    </xf>
    <xf numFmtId="0" fontId="27" fillId="2" borderId="92" xfId="0" applyFont="1" applyFill="1" applyBorder="1"/>
    <xf numFmtId="174" fontId="27" fillId="2" borderId="92" xfId="0" applyNumberFormat="1" applyFont="1" applyFill="1" applyBorder="1"/>
    <xf numFmtId="9" fontId="27" fillId="2" borderId="92" xfId="0" applyNumberFormat="1" applyFont="1" applyFill="1" applyBorder="1"/>
    <xf numFmtId="168" fontId="27" fillId="2" borderId="1" xfId="0" applyNumberFormat="1" applyFont="1" applyFill="1" applyBorder="1"/>
    <xf numFmtId="175" fontId="33" fillId="8" borderId="1" xfId="0" applyNumberFormat="1" applyFont="1" applyFill="1" applyBorder="1" applyAlignment="1">
      <alignment horizontal="left"/>
    </xf>
    <xf numFmtId="0" fontId="34" fillId="0" borderId="89" xfId="0" applyFont="1" applyBorder="1"/>
    <xf numFmtId="164" fontId="34" fillId="0" borderId="89" xfId="0" applyNumberFormat="1" applyFont="1" applyBorder="1"/>
    <xf numFmtId="0" fontId="35" fillId="0" borderId="0" xfId="0" applyFont="1"/>
    <xf numFmtId="0" fontId="7" fillId="8" borderId="89" xfId="0" applyFont="1" applyFill="1" applyBorder="1"/>
    <xf numFmtId="164" fontId="7" fillId="8" borderId="89" xfId="0" applyNumberFormat="1" applyFont="1" applyFill="1" applyBorder="1"/>
    <xf numFmtId="0" fontId="12" fillId="0" borderId="89" xfId="0" applyFont="1" applyBorder="1"/>
    <xf numFmtId="9" fontId="12" fillId="0" borderId="89" xfId="0" applyNumberFormat="1" applyFont="1" applyBorder="1" applyAlignment="1">
      <alignment horizontal="center"/>
    </xf>
    <xf numFmtId="3" fontId="12" fillId="0" borderId="89" xfId="0" applyNumberFormat="1" applyFont="1" applyBorder="1" applyAlignment="1">
      <alignment horizontal="center"/>
    </xf>
    <xf numFmtId="0" fontId="12" fillId="0" borderId="34" xfId="0" applyFont="1" applyBorder="1"/>
    <xf numFmtId="164" fontId="12" fillId="0" borderId="34" xfId="0" applyNumberFormat="1" applyFont="1" applyBorder="1"/>
    <xf numFmtId="0" fontId="31" fillId="0" borderId="89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1" fillId="0" borderId="97" xfId="0" applyFont="1" applyBorder="1" applyAlignment="1">
      <alignment horizontal="center"/>
    </xf>
    <xf numFmtId="0" fontId="31" fillId="0" borderId="97" xfId="0" applyFont="1" applyBorder="1" applyAlignment="1"/>
    <xf numFmtId="0" fontId="31" fillId="0" borderId="97" xfId="0" applyFont="1" applyBorder="1" applyAlignment="1">
      <alignment horizontal="right"/>
    </xf>
    <xf numFmtId="174" fontId="31" fillId="0" borderId="97" xfId="0" applyNumberFormat="1" applyFont="1" applyBorder="1" applyAlignment="1">
      <alignment horizontal="right"/>
    </xf>
    <xf numFmtId="9" fontId="31" fillId="0" borderId="97" xfId="0" applyNumberFormat="1" applyFont="1" applyBorder="1" applyAlignment="1">
      <alignment horizontal="right"/>
    </xf>
    <xf numFmtId="168" fontId="31" fillId="0" borderId="97" xfId="0" applyNumberFormat="1" applyFont="1" applyBorder="1" applyAlignment="1"/>
    <xf numFmtId="0" fontId="31" fillId="0" borderId="91" xfId="0" applyFont="1" applyBorder="1" applyAlignment="1">
      <alignment horizontal="center"/>
    </xf>
    <xf numFmtId="0" fontId="31" fillId="0" borderId="98" xfId="0" applyFont="1" applyBorder="1" applyAlignment="1">
      <alignment horizontal="center"/>
    </xf>
    <xf numFmtId="0" fontId="31" fillId="0" borderId="98" xfId="0" applyFont="1" applyBorder="1" applyAlignment="1"/>
    <xf numFmtId="0" fontId="31" fillId="0" borderId="98" xfId="0" applyFont="1" applyBorder="1" applyAlignment="1">
      <alignment horizontal="right"/>
    </xf>
    <xf numFmtId="174" fontId="31" fillId="0" borderId="98" xfId="0" applyNumberFormat="1" applyFont="1" applyBorder="1" applyAlignment="1">
      <alignment horizontal="right"/>
    </xf>
    <xf numFmtId="9" fontId="31" fillId="0" borderId="98" xfId="0" applyNumberFormat="1" applyFont="1" applyBorder="1" applyAlignment="1">
      <alignment horizontal="right"/>
    </xf>
    <xf numFmtId="168" fontId="31" fillId="0" borderId="98" xfId="0" applyNumberFormat="1" applyFont="1" applyBorder="1" applyAlignment="1"/>
    <xf numFmtId="0" fontId="10" fillId="3" borderId="89" xfId="0" applyFont="1" applyFill="1" applyBorder="1" applyAlignment="1">
      <alignment horizontal="center"/>
    </xf>
    <xf numFmtId="0" fontId="2" fillId="3" borderId="89" xfId="0" applyFont="1" applyFill="1" applyBorder="1" applyAlignment="1">
      <alignment horizontal="center"/>
    </xf>
    <xf numFmtId="0" fontId="15" fillId="12" borderId="89" xfId="0" applyFont="1" applyFill="1" applyBorder="1" applyAlignment="1">
      <alignment horizontal="center"/>
    </xf>
    <xf numFmtId="0" fontId="15" fillId="12" borderId="101" xfId="0" applyFont="1" applyFill="1" applyBorder="1" applyAlignment="1">
      <alignment horizontal="center"/>
    </xf>
    <xf numFmtId="0" fontId="15" fillId="12" borderId="102" xfId="0" applyFont="1" applyFill="1" applyBorder="1" applyAlignment="1">
      <alignment horizontal="center"/>
    </xf>
    <xf numFmtId="0" fontId="13" fillId="3" borderId="91" xfId="0" applyFont="1" applyFill="1" applyBorder="1" applyAlignment="1">
      <alignment horizontal="center"/>
    </xf>
    <xf numFmtId="3" fontId="10" fillId="0" borderId="91" xfId="0" applyNumberFormat="1" applyFont="1" applyBorder="1" applyAlignment="1">
      <alignment horizontal="center" vertical="center"/>
    </xf>
    <xf numFmtId="174" fontId="13" fillId="0" borderId="91" xfId="0" applyNumberFormat="1" applyFont="1" applyBorder="1" applyAlignment="1">
      <alignment horizontal="center" vertical="center"/>
    </xf>
    <xf numFmtId="0" fontId="13" fillId="3" borderId="89" xfId="0" applyFont="1" applyFill="1" applyBorder="1" applyAlignment="1">
      <alignment horizontal="center"/>
    </xf>
    <xf numFmtId="3" fontId="10" fillId="0" borderId="89" xfId="0" applyNumberFormat="1" applyFont="1" applyBorder="1" applyAlignment="1">
      <alignment horizontal="center" vertical="center"/>
    </xf>
    <xf numFmtId="174" fontId="13" fillId="0" borderId="89" xfId="0" applyNumberFormat="1" applyFont="1" applyBorder="1" applyAlignment="1">
      <alignment horizontal="center" vertical="center"/>
    </xf>
    <xf numFmtId="0" fontId="27" fillId="2" borderId="92" xfId="0" applyFont="1" applyFill="1" applyBorder="1" applyAlignment="1">
      <alignment vertical="center"/>
    </xf>
    <xf numFmtId="0" fontId="37" fillId="0" borderId="0" xfId="0" applyFont="1"/>
    <xf numFmtId="0" fontId="39" fillId="3" borderId="32" xfId="0" applyFont="1" applyFill="1" applyBorder="1" applyAlignment="1">
      <alignment wrapText="1"/>
    </xf>
    <xf numFmtId="0" fontId="39" fillId="3" borderId="103" xfId="0" applyFont="1" applyFill="1" applyBorder="1"/>
    <xf numFmtId="0" fontId="39" fillId="0" borderId="68" xfId="0" applyFont="1" applyBorder="1"/>
    <xf numFmtId="2" fontId="39" fillId="0" borderId="104" xfId="0" applyNumberFormat="1" applyFont="1" applyBorder="1"/>
    <xf numFmtId="0" fontId="39" fillId="0" borderId="104" xfId="0" applyFont="1" applyBorder="1"/>
    <xf numFmtId="164" fontId="39" fillId="0" borderId="104" xfId="0" applyNumberFormat="1" applyFont="1" applyBorder="1"/>
    <xf numFmtId="0" fontId="40" fillId="0" borderId="89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50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0" fillId="0" borderId="0" xfId="0" applyFont="1" applyAlignment="1"/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164" fontId="4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/>
    <xf numFmtId="165" fontId="4" fillId="2" borderId="11" xfId="0" applyNumberFormat="1" applyFont="1" applyFill="1" applyBorder="1" applyAlignment="1">
      <alignment horizontal="center" vertical="center"/>
    </xf>
    <xf numFmtId="167" fontId="4" fillId="2" borderId="27" xfId="0" applyNumberFormat="1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3" xfId="0" applyFont="1" applyBorder="1"/>
    <xf numFmtId="0" fontId="3" fillId="0" borderId="33" xfId="0" applyFont="1" applyBorder="1"/>
    <xf numFmtId="0" fontId="3" fillId="0" borderId="51" xfId="0" applyFont="1" applyBorder="1"/>
    <xf numFmtId="0" fontId="3" fillId="0" borderId="52" xfId="0" applyFont="1" applyBorder="1"/>
    <xf numFmtId="166" fontId="4" fillId="2" borderId="11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textRotation="90"/>
    </xf>
    <xf numFmtId="0" fontId="3" fillId="0" borderId="31" xfId="0" applyFont="1" applyBorder="1"/>
    <xf numFmtId="0" fontId="3" fillId="0" borderId="36" xfId="0" applyFont="1" applyBorder="1"/>
    <xf numFmtId="0" fontId="9" fillId="4" borderId="38" xfId="0" applyFont="1" applyFill="1" applyBorder="1" applyAlignment="1">
      <alignment horizontal="center" vertical="center" textRotation="90"/>
    </xf>
    <xf numFmtId="0" fontId="3" fillId="0" borderId="45" xfId="0" applyFont="1" applyBorder="1"/>
    <xf numFmtId="0" fontId="4" fillId="4" borderId="16" xfId="0" applyFont="1" applyFill="1" applyBorder="1" applyAlignment="1">
      <alignment horizontal="center" vertical="center" textRotation="90"/>
    </xf>
    <xf numFmtId="0" fontId="3" fillId="0" borderId="35" xfId="0" applyFont="1" applyBorder="1"/>
    <xf numFmtId="0" fontId="4" fillId="4" borderId="37" xfId="0" applyFont="1" applyFill="1" applyBorder="1" applyAlignment="1">
      <alignment horizontal="center" vertical="center" textRotation="90"/>
    </xf>
    <xf numFmtId="0" fontId="3" fillId="0" borderId="39" xfId="0" applyFont="1" applyBorder="1"/>
    <xf numFmtId="0" fontId="3" fillId="0" borderId="41" xfId="0" applyFont="1" applyBorder="1"/>
    <xf numFmtId="0" fontId="4" fillId="4" borderId="42" xfId="0" applyFont="1" applyFill="1" applyBorder="1" applyAlignment="1">
      <alignment horizontal="center" vertical="center" textRotation="90"/>
    </xf>
    <xf numFmtId="0" fontId="3" fillId="0" borderId="43" xfId="0" applyFont="1" applyBorder="1"/>
    <xf numFmtId="0" fontId="3" fillId="0" borderId="47" xfId="0" applyFont="1" applyBorder="1"/>
    <xf numFmtId="0" fontId="11" fillId="4" borderId="70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 textRotation="90"/>
    </xf>
    <xf numFmtId="0" fontId="9" fillId="4" borderId="42" xfId="0" applyFont="1" applyFill="1" applyBorder="1" applyAlignment="1">
      <alignment horizontal="center" vertical="center" textRotation="90"/>
    </xf>
    <xf numFmtId="0" fontId="3" fillId="0" borderId="69" xfId="0" applyFont="1" applyBorder="1"/>
    <xf numFmtId="0" fontId="9" fillId="4" borderId="76" xfId="0" applyFont="1" applyFill="1" applyBorder="1" applyAlignment="1">
      <alignment horizontal="center" vertical="center" textRotation="90"/>
    </xf>
    <xf numFmtId="0" fontId="3" fillId="0" borderId="77" xfId="0" applyFont="1" applyBorder="1"/>
    <xf numFmtId="0" fontId="3" fillId="0" borderId="79" xfId="0" applyFont="1" applyBorder="1"/>
    <xf numFmtId="0" fontId="3" fillId="0" borderId="80" xfId="0" applyFont="1" applyBorder="1"/>
    <xf numFmtId="0" fontId="9" fillId="4" borderId="81" xfId="0" applyFont="1" applyFill="1" applyBorder="1" applyAlignment="1">
      <alignment horizontal="center" vertical="center" textRotation="90"/>
    </xf>
    <xf numFmtId="0" fontId="3" fillId="0" borderId="82" xfId="0" applyFont="1" applyBorder="1"/>
    <xf numFmtId="0" fontId="3" fillId="0" borderId="83" xfId="0" applyFont="1" applyBorder="1"/>
    <xf numFmtId="0" fontId="27" fillId="2" borderId="93" xfId="0" applyFont="1" applyFill="1" applyBorder="1" applyAlignment="1">
      <alignment horizontal="center"/>
    </xf>
    <xf numFmtId="0" fontId="3" fillId="0" borderId="94" xfId="0" applyFont="1" applyBorder="1"/>
    <xf numFmtId="0" fontId="36" fillId="8" borderId="95" xfId="0" applyFont="1" applyFill="1" applyBorder="1" applyAlignment="1">
      <alignment horizontal="center" vertical="center" wrapText="1"/>
    </xf>
    <xf numFmtId="0" fontId="3" fillId="0" borderId="96" xfId="0" applyFont="1" applyBorder="1"/>
    <xf numFmtId="0" fontId="29" fillId="2" borderId="85" xfId="0" applyFont="1" applyFill="1" applyBorder="1" applyAlignment="1">
      <alignment horizontal="center" vertical="center" wrapText="1"/>
    </xf>
    <xf numFmtId="0" fontId="3" fillId="0" borderId="86" xfId="0" applyFont="1" applyBorder="1"/>
    <xf numFmtId="0" fontId="3" fillId="0" borderId="87" xfId="0" applyFont="1" applyBorder="1"/>
    <xf numFmtId="0" fontId="30" fillId="8" borderId="85" xfId="0" applyFont="1" applyFill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" fillId="0" borderId="90" xfId="0" applyFont="1" applyBorder="1"/>
    <xf numFmtId="0" fontId="3" fillId="0" borderId="91" xfId="0" applyFont="1" applyBorder="1"/>
    <xf numFmtId="0" fontId="10" fillId="0" borderId="88" xfId="0" applyFont="1" applyBorder="1" applyAlignment="1">
      <alignment horizontal="center" vertical="center"/>
    </xf>
    <xf numFmtId="0" fontId="33" fillId="8" borderId="85" xfId="0" applyFont="1" applyFill="1" applyBorder="1" applyAlignment="1">
      <alignment horizontal="left"/>
    </xf>
    <xf numFmtId="0" fontId="38" fillId="8" borderId="95" xfId="0" applyFont="1" applyFill="1" applyBorder="1" applyAlignment="1">
      <alignment horizontal="center" wrapText="1"/>
    </xf>
    <xf numFmtId="0" fontId="15" fillId="12" borderId="99" xfId="0" applyFont="1" applyFill="1" applyBorder="1" applyAlignment="1">
      <alignment horizontal="center"/>
    </xf>
    <xf numFmtId="0" fontId="3" fillId="0" borderId="100" xfId="0" applyFont="1" applyBorder="1"/>
    <xf numFmtId="0" fontId="3" fillId="0" borderId="97" xfId="0" applyFont="1" applyBorder="1"/>
    <xf numFmtId="0" fontId="42" fillId="0" borderId="87" xfId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5.png"/><Relationship Id="rId1" Type="http://schemas.openxmlformats.org/officeDocument/2006/relationships/image" Target="../media/image13.png"/><Relationship Id="rId4" Type="http://schemas.openxmlformats.org/officeDocument/2006/relationships/image" Target="../media/image1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5.png"/><Relationship Id="rId1" Type="http://schemas.openxmlformats.org/officeDocument/2006/relationships/image" Target="../media/image13.png"/><Relationship Id="rId4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0</xdr:row>
      <xdr:rowOff>152400</xdr:rowOff>
    </xdr:from>
    <xdr:ext cx="10696575" cy="3457575"/>
    <xdr:grpSp>
      <xdr:nvGrpSpPr>
        <xdr:cNvPr id="2" name="Shape 2"/>
        <xdr:cNvGrpSpPr/>
      </xdr:nvGrpSpPr>
      <xdr:grpSpPr>
        <a:xfrm>
          <a:off x="1274445" y="152400"/>
          <a:ext cx="10696575" cy="3457575"/>
          <a:chOff x="0" y="2051213"/>
          <a:chExt cx="10692000" cy="3457575"/>
        </a:xfrm>
      </xdr:grpSpPr>
      <xdr:grpSp>
        <xdr:nvGrpSpPr>
          <xdr:cNvPr id="3" name="Shape 3"/>
          <xdr:cNvGrpSpPr/>
        </xdr:nvGrpSpPr>
        <xdr:grpSpPr>
          <a:xfrm>
            <a:off x="0" y="2051213"/>
            <a:ext cx="10692000" cy="3457575"/>
            <a:chOff x="0" y="2051213"/>
            <a:chExt cx="10692000" cy="3457575"/>
          </a:xfrm>
        </xdr:grpSpPr>
        <xdr:sp macro="" textlink="">
          <xdr:nvSpPr>
            <xdr:cNvPr id="4" name="Shape 4"/>
            <xdr:cNvSpPr/>
          </xdr:nvSpPr>
          <xdr:spPr>
            <a:xfrm>
              <a:off x="0" y="2051213"/>
              <a:ext cx="10692000" cy="34575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0" y="2051213"/>
              <a:ext cx="10692000" cy="3457575"/>
              <a:chOff x="0" y="2051213"/>
              <a:chExt cx="10692000" cy="3457575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0" y="2051213"/>
                <a:ext cx="10692000" cy="3457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/>
              <xdr:cNvGrpSpPr/>
            </xdr:nvGrpSpPr>
            <xdr:grpSpPr>
              <a:xfrm>
                <a:off x="0" y="2051213"/>
                <a:ext cx="10692000" cy="3457575"/>
                <a:chOff x="0" y="2051213"/>
                <a:chExt cx="10692000" cy="3457575"/>
              </a:xfrm>
            </xdr:grpSpPr>
            <xdr:sp macro="" textlink="">
              <xdr:nvSpPr>
                <xdr:cNvPr id="8" name="Shape 8"/>
                <xdr:cNvSpPr/>
              </xdr:nvSpPr>
              <xdr:spPr>
                <a:xfrm>
                  <a:off x="0" y="2051213"/>
                  <a:ext cx="10692000" cy="34575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9" name="Shape 9"/>
                <xdr:cNvGrpSpPr/>
              </xdr:nvGrpSpPr>
              <xdr:grpSpPr>
                <a:xfrm>
                  <a:off x="0" y="2051213"/>
                  <a:ext cx="10692000" cy="3457575"/>
                  <a:chOff x="0" y="2051213"/>
                  <a:chExt cx="10692000" cy="3457575"/>
                </a:xfrm>
              </xdr:grpSpPr>
              <xdr:sp macro="" textlink="">
                <xdr:nvSpPr>
                  <xdr:cNvPr id="10" name="Shape 10"/>
                  <xdr:cNvSpPr/>
                </xdr:nvSpPr>
                <xdr:spPr>
                  <a:xfrm>
                    <a:off x="0" y="2051213"/>
                    <a:ext cx="10692000" cy="34575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11" name="Shape 11"/>
                  <xdr:cNvGrpSpPr/>
                </xdr:nvGrpSpPr>
                <xdr:grpSpPr>
                  <a:xfrm>
                    <a:off x="0" y="2051213"/>
                    <a:ext cx="10692000" cy="3457575"/>
                    <a:chOff x="0" y="2050916"/>
                    <a:chExt cx="10692000" cy="3458169"/>
                  </a:xfrm>
                </xdr:grpSpPr>
                <xdr:sp macro="" textlink="">
                  <xdr:nvSpPr>
                    <xdr:cNvPr id="12" name="Shape 12"/>
                    <xdr:cNvSpPr/>
                  </xdr:nvSpPr>
                  <xdr:spPr>
                    <a:xfrm>
                      <a:off x="0" y="2050916"/>
                      <a:ext cx="10692000" cy="34581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grpSp>
                  <xdr:nvGrpSpPr>
                    <xdr:cNvPr id="13" name="Shape 13"/>
                    <xdr:cNvGrpSpPr/>
                  </xdr:nvGrpSpPr>
                  <xdr:grpSpPr>
                    <a:xfrm>
                      <a:off x="0" y="2050916"/>
                      <a:ext cx="10692000" cy="3458169"/>
                      <a:chOff x="0" y="1412444"/>
                      <a:chExt cx="10692000" cy="3458169"/>
                    </a:xfrm>
                  </xdr:grpSpPr>
                  <xdr:sp macro="" textlink="">
                    <xdr:nvSpPr>
                      <xdr:cNvPr id="14" name="Shape 14"/>
                      <xdr:cNvSpPr/>
                    </xdr:nvSpPr>
                    <xdr:spPr>
                      <a:xfrm>
                        <a:off x="0" y="1412444"/>
                        <a:ext cx="10692000" cy="34581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ctr" anchorCtr="0">
                        <a:noAutofit/>
                      </a:bodyPr>
                      <a:lstStyle/>
                      <a:p>
                        <a:pPr marL="0" lvl="0" indent="0" algn="l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endParaRPr sz="1400"/>
                      </a:p>
                    </xdr:txBody>
                  </xdr:sp>
                  <xdr:grpSp>
                    <xdr:nvGrpSpPr>
                      <xdr:cNvPr id="15" name="Shape 15"/>
                      <xdr:cNvGrpSpPr/>
                    </xdr:nvGrpSpPr>
                    <xdr:grpSpPr>
                      <a:xfrm>
                        <a:off x="0" y="1412444"/>
                        <a:ext cx="10692000" cy="3458169"/>
                        <a:chOff x="0" y="1412444"/>
                        <a:chExt cx="10692000" cy="3458169"/>
                      </a:xfrm>
                    </xdr:grpSpPr>
                    <xdr:sp macro="" textlink="">
                      <xdr:nvSpPr>
                        <xdr:cNvPr id="16" name="Shape 16"/>
                        <xdr:cNvSpPr/>
                      </xdr:nvSpPr>
                      <xdr:spPr>
                        <a:xfrm>
                          <a:off x="0" y="2689388"/>
                          <a:ext cx="10692000" cy="2181225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spcFirstLastPara="1" wrap="square" lIns="91425" tIns="91425" rIns="91425" bIns="91425" anchor="ctr" anchorCtr="0">
                          <a:noAutofit/>
                        </a:bodyPr>
                        <a:lstStyle/>
                        <a:p>
                          <a:pPr marL="0" lvl="0" indent="0" algn="l" rtl="0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endParaRPr sz="1400"/>
                        </a:p>
                      </xdr:txBody>
                    </xdr:sp>
                    <xdr:grpSp>
                      <xdr:nvGrpSpPr>
                        <xdr:cNvPr id="17" name="Shape 17"/>
                        <xdr:cNvGrpSpPr/>
                      </xdr:nvGrpSpPr>
                      <xdr:grpSpPr>
                        <a:xfrm>
                          <a:off x="0" y="1412444"/>
                          <a:ext cx="10692000" cy="3458169"/>
                          <a:chOff x="0" y="1412444"/>
                          <a:chExt cx="10692000" cy="3458169"/>
                        </a:xfrm>
                      </xdr:grpSpPr>
                      <xdr:sp macro="" textlink="">
                        <xdr:nvSpPr>
                          <xdr:cNvPr id="18" name="Shape 18"/>
                          <xdr:cNvSpPr/>
                        </xdr:nvSpPr>
                        <xdr:spPr>
                          <a:xfrm>
                            <a:off x="0" y="2689388"/>
                            <a:ext cx="10692000" cy="2181225"/>
                          </a:xfrm>
                          <a:prstGeom prst="rect">
                            <a:avLst/>
                          </a:prstGeom>
                          <a:noFill/>
                          <a:ln>
                            <a:noFill/>
                          </a:ln>
                        </xdr:spPr>
                        <xdr:txBody>
                          <a:bodyPr spcFirstLastPara="1" wrap="square" lIns="91425" tIns="91425" rIns="91425" bIns="91425" anchor="ctr" anchorCtr="0">
                            <a:noAutofit/>
                          </a:bodyPr>
                          <a:lstStyle/>
                          <a:p>
                            <a:pPr marL="0" lvl="0" indent="0" algn="l" rtl="0"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SzPts val="1400"/>
                              <a:buFont typeface="Arial"/>
                              <a:buNone/>
                            </a:pPr>
                            <a:endParaRPr sz="1400"/>
                          </a:p>
                        </xdr:txBody>
                      </xdr:sp>
                      <xdr:grpSp>
                        <xdr:nvGrpSpPr>
                          <xdr:cNvPr id="19" name="Shape 19" title="Desenho"/>
                          <xdr:cNvGrpSpPr/>
                        </xdr:nvGrpSpPr>
                        <xdr:grpSpPr>
                          <a:xfrm>
                            <a:off x="0" y="1412444"/>
                            <a:ext cx="10692000" cy="3458156"/>
                            <a:chOff x="0" y="1019206"/>
                            <a:chExt cx="10692000" cy="3432294"/>
                          </a:xfrm>
                        </xdr:grpSpPr>
                        <xdr:sp macro="" textlink="">
                          <xdr:nvSpPr>
                            <xdr:cNvPr id="20" name="Shape 20"/>
                            <xdr:cNvSpPr/>
                          </xdr:nvSpPr>
                          <xdr:spPr>
                            <a:xfrm>
                              <a:off x="0" y="2286600"/>
                              <a:ext cx="10692000" cy="2164900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noFill/>
                            </a:ln>
                          </xdr:spPr>
                          <xdr:txBody>
                            <a:bodyPr spcFirstLastPara="1" wrap="square" lIns="91425" tIns="91425" rIns="91425" bIns="91425" anchor="ctr" anchorCtr="0">
                              <a:noAutofit/>
                            </a:bodyPr>
                            <a:lstStyle/>
                            <a:p>
                              <a:pPr marL="0" lvl="0" indent="0" algn="l" rtl="0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SzPts val="1400"/>
                                <a:buFont typeface="Arial"/>
                                <a:buNone/>
                              </a:pPr>
                              <a:endParaRPr sz="1400"/>
                            </a:p>
                          </xdr:txBody>
                        </xdr:sp>
                        <xdr:sp macro="" textlink="">
                          <xdr:nvSpPr>
                            <xdr:cNvPr id="21" name="Shape 21"/>
                            <xdr:cNvSpPr txBox="1"/>
                          </xdr:nvSpPr>
                          <xdr:spPr>
                            <a:xfrm>
                              <a:off x="0" y="1019206"/>
                              <a:ext cx="10692000" cy="1343025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noFill/>
                            </a:ln>
                          </xdr:spPr>
                          <xdr:txBody>
                            <a:bodyPr spcFirstLastPara="1" wrap="square" lIns="91425" tIns="45700" rIns="91425" bIns="45700" anchor="ctr" anchorCtr="0">
                              <a:noAutofit/>
                            </a:bodyPr>
                            <a:lstStyle/>
                            <a:p>
                              <a:pPr marL="0" lvl="0" indent="0" algn="l" rtl="0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>
                                  <a:schemeClr val="lt1"/>
                                </a:buClr>
                                <a:buSzPts val="2800"/>
                                <a:buFont typeface="Arial"/>
                                <a:buNone/>
                              </a:pPr>
                              <a:r>
                                <a:rPr lang="en-US" sz="2800" b="1">
                                  <a:solidFill>
                                    <a:schemeClr val="lt1"/>
                                  </a:solidFill>
                                  <a:latin typeface="Century Gothic"/>
                                  <a:ea typeface="Century Gothic"/>
                                  <a:cs typeface="Century Gothic"/>
                                  <a:sym typeface="Century Gothic"/>
                                </a:rPr>
                                <a:t>SIMULADOR DE MÍDIA </a:t>
                              </a:r>
                              <a:endParaRPr sz="1400" b="1">
                                <a:latin typeface="Century Gothic"/>
                                <a:ea typeface="Century Gothic"/>
                                <a:cs typeface="Century Gothic"/>
                                <a:sym typeface="Century Gothic"/>
                              </a:endParaRPr>
                            </a:p>
                            <a:p>
                              <a:pPr marL="0" lvl="0" indent="0" algn="l" rtl="0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>
                                  <a:schemeClr val="lt1"/>
                                </a:buClr>
                                <a:buSzPts val="1100"/>
                                <a:buFont typeface="Arial"/>
                                <a:buNone/>
                              </a:pPr>
                              <a:r>
                                <a:rPr lang="en-US" sz="800" b="0">
                                  <a:solidFill>
                                    <a:schemeClr val="lt1"/>
                                  </a:solidFill>
                                  <a:latin typeface="Century Gothic"/>
                                  <a:ea typeface="Century Gothic"/>
                                  <a:cs typeface="Century Gothic"/>
                                  <a:sym typeface="Century Gothic"/>
                                </a:rPr>
                                <a:t>(Atualizado Outubro de 2022)</a:t>
                              </a:r>
                              <a:endParaRPr sz="1600" b="0">
                                <a:solidFill>
                                  <a:schemeClr val="lt1"/>
                                </a:solidFill>
                                <a:latin typeface="Century Gothic"/>
                                <a:ea typeface="Century Gothic"/>
                                <a:cs typeface="Century Gothic"/>
                                <a:sym typeface="Century Gothic"/>
                              </a:endParaRPr>
                            </a:p>
                            <a:p>
                              <a:pPr marL="0" lvl="0" indent="0" algn="l" rtl="0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>
                                  <a:schemeClr val="lt1"/>
                                </a:buClr>
                                <a:buSzPts val="2000"/>
                                <a:buFont typeface="Arial"/>
                                <a:buNone/>
                              </a:pPr>
                              <a:r>
                                <a:rPr lang="en-US" sz="2000" b="0">
                                  <a:solidFill>
                                    <a:schemeClr val="lt1"/>
                                  </a:solidFill>
                                  <a:latin typeface="Century Gothic"/>
                                  <a:ea typeface="Century Gothic"/>
                                  <a:cs typeface="Century Gothic"/>
                                  <a:sym typeface="Century Gothic"/>
                                </a:rPr>
                                <a:t>Escolha sua região:</a:t>
                              </a:r>
                              <a:endParaRPr sz="1400">
                                <a:latin typeface="Century Gothic"/>
                                <a:ea typeface="Century Gothic"/>
                                <a:cs typeface="Century Gothic"/>
                                <a:sym typeface="Century Gothic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22" name="Shape 22"/>
                            <xdr:cNvSpPr txBox="1"/>
                          </xdr:nvSpPr>
                          <xdr:spPr>
                            <a:xfrm>
                              <a:off x="2074875" y="2286600"/>
                              <a:ext cx="1767900" cy="400200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noFill/>
                            </a:ln>
                          </xdr:spPr>
                          <xdr:txBody>
                            <a:bodyPr spcFirstLastPara="1" wrap="square" lIns="91425" tIns="91425" rIns="91425" bIns="91425" anchor="t" anchorCtr="0">
                              <a:spAutoFit/>
                            </a:bodyPr>
                            <a:lstStyle/>
                            <a:p>
                              <a:pPr marL="0" lvl="0" indent="0" algn="l" rtl="0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SzPts val="1400"/>
                                <a:buFont typeface="Arial"/>
                                <a:buNone/>
                              </a:pPr>
                              <a:endParaRPr sz="1400"/>
                            </a:p>
                          </xdr:txBody>
                        </xdr: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0</xdr:col>
      <xdr:colOff>9525</xdr:colOff>
      <xdr:row>0</xdr:row>
      <xdr:rowOff>0</xdr:rowOff>
    </xdr:from>
    <xdr:ext cx="12211050" cy="7553325"/>
    <xdr:pic>
      <xdr:nvPicPr>
        <xdr:cNvPr id="23" name="image9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409575</xdr:colOff>
      <xdr:row>3</xdr:row>
      <xdr:rowOff>38100</xdr:rowOff>
    </xdr:from>
    <xdr:ext cx="857250" cy="438150"/>
    <xdr:pic>
      <xdr:nvPicPr>
        <xdr:cNvPr id="24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266700</xdr:colOff>
      <xdr:row>3</xdr:row>
      <xdr:rowOff>19050</xdr:rowOff>
    </xdr:from>
    <xdr:ext cx="781050" cy="609600"/>
    <xdr:pic>
      <xdr:nvPicPr>
        <xdr:cNvPr id="25" name="image1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7</xdr:row>
      <xdr:rowOff>171450</xdr:rowOff>
    </xdr:from>
    <xdr:ext cx="3057525" cy="609600"/>
    <xdr:pic>
      <xdr:nvPicPr>
        <xdr:cNvPr id="26" name="image8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11</xdr:row>
      <xdr:rowOff>180975</xdr:rowOff>
    </xdr:from>
    <xdr:ext cx="3057525" cy="619125"/>
    <xdr:pic>
      <xdr:nvPicPr>
        <xdr:cNvPr id="27" name="image11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16</xdr:row>
      <xdr:rowOff>0</xdr:rowOff>
    </xdr:from>
    <xdr:ext cx="3057525" cy="609600"/>
    <xdr:pic>
      <xdr:nvPicPr>
        <xdr:cNvPr id="28" name="image6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209550</xdr:colOff>
      <xdr:row>7</xdr:row>
      <xdr:rowOff>180975</xdr:rowOff>
    </xdr:from>
    <xdr:ext cx="3057525" cy="619125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200025</xdr:colOff>
      <xdr:row>11</xdr:row>
      <xdr:rowOff>180975</xdr:rowOff>
    </xdr:from>
    <xdr:ext cx="3057525" cy="619125"/>
    <xdr:pic>
      <xdr:nvPicPr>
        <xdr:cNvPr id="30" name="image13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219075</xdr:colOff>
      <xdr:row>16</xdr:row>
      <xdr:rowOff>0</xdr:rowOff>
    </xdr:from>
    <xdr:ext cx="3057525" cy="609600"/>
    <xdr:pic>
      <xdr:nvPicPr>
        <xdr:cNvPr id="31" name="image14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257175</xdr:colOff>
      <xdr:row>16</xdr:row>
      <xdr:rowOff>0</xdr:rowOff>
    </xdr:from>
    <xdr:ext cx="3057525" cy="609600"/>
    <xdr:pic>
      <xdr:nvPicPr>
        <xdr:cNvPr id="32" name="image2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257175</xdr:colOff>
      <xdr:row>11</xdr:row>
      <xdr:rowOff>180975</xdr:rowOff>
    </xdr:from>
    <xdr:ext cx="3057525" cy="619125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247650</xdr:colOff>
      <xdr:row>7</xdr:row>
      <xdr:rowOff>180975</xdr:rowOff>
    </xdr:from>
    <xdr:ext cx="3057525" cy="619125"/>
    <xdr:pic>
      <xdr:nvPicPr>
        <xdr:cNvPr id="34" name="image3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276225" cy="285750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276225" cy="285750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276225" cy="285750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-276225</xdr:rowOff>
    </xdr:from>
    <xdr:ext cx="3905250" cy="2686050"/>
    <xdr:sp macro="" textlink="">
      <xdr:nvSpPr>
        <xdr:cNvPr id="30" name="Shape 30"/>
        <xdr:cNvSpPr/>
      </xdr:nvSpPr>
      <xdr:spPr>
        <a:xfrm>
          <a:off x="3412425" y="2456025"/>
          <a:ext cx="3867150" cy="2647950"/>
        </a:xfrm>
        <a:prstGeom prst="rect">
          <a:avLst/>
        </a:prstGeom>
        <a:solidFill>
          <a:schemeClr val="accent6"/>
        </a:solidFill>
        <a:ln w="381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2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EM MANUTENÇÃO</a:t>
          </a:r>
          <a:endParaRPr sz="1400"/>
        </a:p>
      </xdr:txBody>
    </xdr:sp>
    <xdr:clientData fLocksWithSheet="0"/>
  </xdr:oneCellAnchor>
  <xdr:oneCellAnchor>
    <xdr:from>
      <xdr:col>0</xdr:col>
      <xdr:colOff>28575</xdr:colOff>
      <xdr:row>0</xdr:row>
      <xdr:rowOff>38100</xdr:rowOff>
    </xdr:from>
    <xdr:ext cx="266700" cy="295275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3810000" cy="819150"/>
    <xdr:sp macro="" textlink="">
      <xdr:nvSpPr>
        <xdr:cNvPr id="23" name="Shape 23"/>
        <xdr:cNvSpPr txBox="1"/>
      </xdr:nvSpPr>
      <xdr:spPr>
        <a:xfrm>
          <a:off x="3445763" y="3375188"/>
          <a:ext cx="38004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400"/>
            <a:buFont typeface="Arial"/>
            <a:buNone/>
          </a:pPr>
          <a:r>
            <a:rPr lang="en-US" sz="24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SCE- Estado</a:t>
          </a:r>
          <a:endParaRPr sz="2400">
            <a:solidFill>
              <a:schemeClr val="lt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1</xdr:col>
      <xdr:colOff>47625</xdr:colOff>
      <xdr:row>6</xdr:row>
      <xdr:rowOff>28575</xdr:rowOff>
    </xdr:from>
    <xdr:ext cx="266700" cy="295275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866775</xdr:colOff>
      <xdr:row>4</xdr:row>
      <xdr:rowOff>76200</xdr:rowOff>
    </xdr:from>
    <xdr:ext cx="952500" cy="447675"/>
    <xdr:pic>
      <xdr:nvPicPr>
        <xdr:cNvPr id="3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742950</xdr:colOff>
      <xdr:row>4</xdr:row>
      <xdr:rowOff>57150</xdr:rowOff>
    </xdr:from>
    <xdr:ext cx="857250" cy="61912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4</xdr:row>
      <xdr:rowOff>66675</xdr:rowOff>
    </xdr:from>
    <xdr:ext cx="3810000" cy="819150"/>
    <xdr:sp macro="" textlink="">
      <xdr:nvSpPr>
        <xdr:cNvPr id="24" name="Shape 24"/>
        <xdr:cNvSpPr txBox="1"/>
      </xdr:nvSpPr>
      <xdr:spPr>
        <a:xfrm>
          <a:off x="3445763" y="3375188"/>
          <a:ext cx="38004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400"/>
            <a:buFont typeface="Arial"/>
            <a:buNone/>
          </a:pPr>
          <a:r>
            <a:rPr lang="en-US" sz="24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SC1 - FLORIANÓPOLIS</a:t>
          </a:r>
          <a:endParaRPr sz="2400">
            <a:solidFill>
              <a:schemeClr val="lt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1</xdr:col>
      <xdr:colOff>66675</xdr:colOff>
      <xdr:row>6</xdr:row>
      <xdr:rowOff>0</xdr:rowOff>
    </xdr:from>
    <xdr:ext cx="266700" cy="295275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685800</xdr:colOff>
      <xdr:row>4</xdr:row>
      <xdr:rowOff>28575</xdr:rowOff>
    </xdr:from>
    <xdr:ext cx="942975" cy="447675"/>
    <xdr:pic>
      <xdr:nvPicPr>
        <xdr:cNvPr id="3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876300</xdr:colOff>
      <xdr:row>4</xdr:row>
      <xdr:rowOff>9525</xdr:rowOff>
    </xdr:from>
    <xdr:ext cx="857250" cy="61912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5</xdr:row>
      <xdr:rowOff>0</xdr:rowOff>
    </xdr:from>
    <xdr:ext cx="3810000" cy="819150"/>
    <xdr:sp macro="" textlink="">
      <xdr:nvSpPr>
        <xdr:cNvPr id="25" name="Shape 25"/>
        <xdr:cNvSpPr txBox="1"/>
      </xdr:nvSpPr>
      <xdr:spPr>
        <a:xfrm>
          <a:off x="3445763" y="3375188"/>
          <a:ext cx="38004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400"/>
            <a:buFont typeface="Arial"/>
            <a:buNone/>
          </a:pPr>
          <a:r>
            <a:rPr lang="en-US" sz="24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SC2 - ITAJAÍ</a:t>
          </a:r>
          <a:endParaRPr sz="2400">
            <a:solidFill>
              <a:schemeClr val="lt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1</xdr:col>
      <xdr:colOff>66675</xdr:colOff>
      <xdr:row>6</xdr:row>
      <xdr:rowOff>0</xdr:rowOff>
    </xdr:from>
    <xdr:ext cx="266700" cy="295275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590550</xdr:colOff>
      <xdr:row>4</xdr:row>
      <xdr:rowOff>114300</xdr:rowOff>
    </xdr:from>
    <xdr:ext cx="952500" cy="457200"/>
    <xdr:pic>
      <xdr:nvPicPr>
        <xdr:cNvPr id="3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590550</xdr:colOff>
      <xdr:row>4</xdr:row>
      <xdr:rowOff>114300</xdr:rowOff>
    </xdr:from>
    <xdr:ext cx="857250" cy="61912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4</xdr:row>
      <xdr:rowOff>38100</xdr:rowOff>
    </xdr:from>
    <xdr:ext cx="3810000" cy="819150"/>
    <xdr:sp macro="" textlink="">
      <xdr:nvSpPr>
        <xdr:cNvPr id="26" name="Shape 26"/>
        <xdr:cNvSpPr txBox="1"/>
      </xdr:nvSpPr>
      <xdr:spPr>
        <a:xfrm>
          <a:off x="3445763" y="3375188"/>
          <a:ext cx="38004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400"/>
            <a:buFont typeface="Arial"/>
            <a:buNone/>
          </a:pPr>
          <a:r>
            <a:rPr lang="en-US" sz="24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SC3- CRICIÚMA</a:t>
          </a:r>
          <a:endParaRPr sz="2400">
            <a:solidFill>
              <a:schemeClr val="lt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1</xdr:col>
      <xdr:colOff>66675</xdr:colOff>
      <xdr:row>6</xdr:row>
      <xdr:rowOff>0</xdr:rowOff>
    </xdr:from>
    <xdr:ext cx="266700" cy="295275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66675</xdr:colOff>
      <xdr:row>89</xdr:row>
      <xdr:rowOff>38100</xdr:rowOff>
    </xdr:from>
    <xdr:ext cx="7639050" cy="733425"/>
    <xdr:pic>
      <xdr:nvPicPr>
        <xdr:cNvPr id="3" name="image15.png" title="Imagem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342900</xdr:colOff>
      <xdr:row>4</xdr:row>
      <xdr:rowOff>114300</xdr:rowOff>
    </xdr:from>
    <xdr:ext cx="942975" cy="457200"/>
    <xdr:pic>
      <xdr:nvPicPr>
        <xdr:cNvPr id="4" name="image7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533400</xdr:colOff>
      <xdr:row>4</xdr:row>
      <xdr:rowOff>95250</xdr:rowOff>
    </xdr:from>
    <xdr:ext cx="857250" cy="619125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85725</xdr:rowOff>
    </xdr:from>
    <xdr:ext cx="3810000" cy="819150"/>
    <xdr:sp macro="" textlink="">
      <xdr:nvSpPr>
        <xdr:cNvPr id="27" name="Shape 27"/>
        <xdr:cNvSpPr txBox="1"/>
      </xdr:nvSpPr>
      <xdr:spPr>
        <a:xfrm>
          <a:off x="3445763" y="3375188"/>
          <a:ext cx="38004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400"/>
            <a:buFont typeface="Arial"/>
            <a:buNone/>
          </a:pPr>
          <a:r>
            <a:rPr lang="en-US" sz="24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SC4- JOINVILLE</a:t>
          </a:r>
          <a:endParaRPr sz="2400">
            <a:solidFill>
              <a:schemeClr val="lt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1</xdr:col>
      <xdr:colOff>66675</xdr:colOff>
      <xdr:row>6</xdr:row>
      <xdr:rowOff>0</xdr:rowOff>
    </xdr:from>
    <xdr:ext cx="266700" cy="295275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66675</xdr:colOff>
      <xdr:row>89</xdr:row>
      <xdr:rowOff>38100</xdr:rowOff>
    </xdr:from>
    <xdr:ext cx="7639050" cy="733425"/>
    <xdr:pic>
      <xdr:nvPicPr>
        <xdr:cNvPr id="3" name="image15.png" title="Imagem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342900</xdr:colOff>
      <xdr:row>4</xdr:row>
      <xdr:rowOff>114300</xdr:rowOff>
    </xdr:from>
    <xdr:ext cx="942975" cy="457200"/>
    <xdr:pic>
      <xdr:nvPicPr>
        <xdr:cNvPr id="4" name="image7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533400</xdr:colOff>
      <xdr:row>4</xdr:row>
      <xdr:rowOff>95250</xdr:rowOff>
    </xdr:from>
    <xdr:ext cx="857250" cy="619125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104775</xdr:rowOff>
    </xdr:from>
    <xdr:ext cx="3810000" cy="819150"/>
    <xdr:sp macro="" textlink="">
      <xdr:nvSpPr>
        <xdr:cNvPr id="28" name="Shape 28"/>
        <xdr:cNvSpPr txBox="1"/>
      </xdr:nvSpPr>
      <xdr:spPr>
        <a:xfrm>
          <a:off x="3445763" y="3375188"/>
          <a:ext cx="38004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400"/>
            <a:buFont typeface="Arial"/>
            <a:buNone/>
          </a:pPr>
          <a:r>
            <a:rPr lang="en-US" sz="24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SC5- Blumenau</a:t>
          </a:r>
          <a:endParaRPr sz="2400">
            <a:solidFill>
              <a:schemeClr val="lt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1</xdr:col>
      <xdr:colOff>66675</xdr:colOff>
      <xdr:row>6</xdr:row>
      <xdr:rowOff>0</xdr:rowOff>
    </xdr:from>
    <xdr:ext cx="266700" cy="295275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285750</xdr:colOff>
      <xdr:row>4</xdr:row>
      <xdr:rowOff>123825</xdr:rowOff>
    </xdr:from>
    <xdr:ext cx="942975" cy="457200"/>
    <xdr:pic>
      <xdr:nvPicPr>
        <xdr:cNvPr id="3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552450</xdr:colOff>
      <xdr:row>4</xdr:row>
      <xdr:rowOff>104775</xdr:rowOff>
    </xdr:from>
    <xdr:ext cx="857250" cy="61912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4</xdr:row>
      <xdr:rowOff>0</xdr:rowOff>
    </xdr:from>
    <xdr:ext cx="3810000" cy="819150"/>
    <xdr:sp macro="" textlink="">
      <xdr:nvSpPr>
        <xdr:cNvPr id="29" name="Shape 29"/>
        <xdr:cNvSpPr txBox="1"/>
      </xdr:nvSpPr>
      <xdr:spPr>
        <a:xfrm>
          <a:off x="3445763" y="3375188"/>
          <a:ext cx="38004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400"/>
            <a:buFont typeface="Arial"/>
            <a:buNone/>
          </a:pPr>
          <a:r>
            <a:rPr lang="en-US" sz="24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SC6- Oeste</a:t>
          </a:r>
          <a:endParaRPr sz="2400">
            <a:solidFill>
              <a:schemeClr val="lt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1</xdr:col>
      <xdr:colOff>66675</xdr:colOff>
      <xdr:row>6</xdr:row>
      <xdr:rowOff>0</xdr:rowOff>
    </xdr:from>
    <xdr:ext cx="266700" cy="295275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228600</xdr:colOff>
      <xdr:row>4</xdr:row>
      <xdr:rowOff>66675</xdr:rowOff>
    </xdr:from>
    <xdr:ext cx="942975" cy="447675"/>
    <xdr:pic>
      <xdr:nvPicPr>
        <xdr:cNvPr id="3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495300</xdr:colOff>
      <xdr:row>4</xdr:row>
      <xdr:rowOff>47625</xdr:rowOff>
    </xdr:from>
    <xdr:ext cx="857250" cy="61912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276225" cy="285750"/>
    <xdr:pic>
      <xdr:nvPicPr>
        <xdr:cNvPr id="2" name="image10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K8" sqref="K8"/>
    </sheetView>
  </sheetViews>
  <sheetFormatPr defaultColWidth="14.42578125" defaultRowHeight="15" customHeight="1"/>
  <cols>
    <col min="1" max="26" width="8.7109375" customWidth="1"/>
  </cols>
  <sheetData>
    <row r="1" spans="1:1">
      <c r="A1" s="1" t="s"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2578125" defaultRowHeight="15" customHeight="1"/>
  <cols>
    <col min="1" max="1" width="29.140625" customWidth="1"/>
    <col min="2" max="2" width="17.42578125" customWidth="1"/>
    <col min="3" max="3" width="23.28515625" customWidth="1"/>
    <col min="4" max="4" width="20.5703125" customWidth="1"/>
    <col min="5" max="5" width="13.5703125" customWidth="1"/>
    <col min="6" max="6" width="9.42578125" customWidth="1"/>
    <col min="7" max="7" width="9.140625" customWidth="1"/>
    <col min="8" max="8" width="11.42578125" customWidth="1"/>
    <col min="9" max="9" width="8.7109375" customWidth="1"/>
    <col min="10" max="10" width="15.42578125" customWidth="1"/>
    <col min="11" max="11" width="9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>
      <c r="A1" s="342" t="s">
        <v>157</v>
      </c>
      <c r="B1" s="343"/>
      <c r="C1" s="343"/>
      <c r="D1" s="343"/>
      <c r="E1" s="343"/>
      <c r="F1" s="343"/>
      <c r="G1" s="343"/>
      <c r="H1" s="343"/>
      <c r="I1" s="343"/>
      <c r="J1" s="344"/>
      <c r="K1" s="345" t="s">
        <v>28</v>
      </c>
      <c r="L1" s="344"/>
      <c r="M1" s="203"/>
      <c r="N1" s="51"/>
      <c r="O1" s="51"/>
      <c r="P1" s="203"/>
      <c r="Q1" s="203"/>
      <c r="R1" s="203"/>
      <c r="S1" s="203"/>
      <c r="T1" s="203"/>
      <c r="U1" s="203"/>
      <c r="V1" s="203"/>
      <c r="W1" s="51"/>
      <c r="X1" s="51"/>
      <c r="Y1" s="51"/>
      <c r="Z1" s="51"/>
    </row>
    <row r="2" spans="1:26" ht="15.75" customHeight="1">
      <c r="A2" s="224" t="s">
        <v>158</v>
      </c>
      <c r="B2" s="224" t="s">
        <v>159</v>
      </c>
      <c r="C2" s="224" t="s">
        <v>160</v>
      </c>
      <c r="D2" s="224" t="s">
        <v>161</v>
      </c>
      <c r="E2" s="224" t="s">
        <v>162</v>
      </c>
      <c r="F2" s="224" t="s">
        <v>163</v>
      </c>
      <c r="G2" s="224" t="s">
        <v>164</v>
      </c>
      <c r="H2" s="224" t="s">
        <v>165</v>
      </c>
      <c r="I2" s="224" t="s">
        <v>166</v>
      </c>
      <c r="J2" s="224" t="s">
        <v>167</v>
      </c>
      <c r="K2" s="225" t="s">
        <v>168</v>
      </c>
      <c r="L2" s="225" t="s">
        <v>169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customHeight="1">
      <c r="A3" s="346" t="s">
        <v>170</v>
      </c>
      <c r="B3" s="349" t="s">
        <v>171</v>
      </c>
      <c r="C3" s="226" t="s">
        <v>172</v>
      </c>
      <c r="D3" s="227" t="s">
        <v>173</v>
      </c>
      <c r="E3" s="228" t="s">
        <v>174</v>
      </c>
      <c r="F3" s="227">
        <v>84</v>
      </c>
      <c r="G3" s="229">
        <f>SCE_ESTADO!K9</f>
        <v>4318</v>
      </c>
      <c r="H3" s="229">
        <f>F3*G3*B40</f>
        <v>136017</v>
      </c>
      <c r="I3" s="230">
        <v>0.85</v>
      </c>
      <c r="J3" s="229">
        <f t="shared" ref="J3:J17" si="0">H3-(H3*I3)</f>
        <v>20402.550000000003</v>
      </c>
      <c r="K3" s="231">
        <f>SCE_ESTADO!J9</f>
        <v>893159.64800000004</v>
      </c>
      <c r="L3" s="231">
        <f t="shared" ref="L3:L17" si="1">K3*F3</f>
        <v>75025410.432000011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.75" customHeight="1">
      <c r="A4" s="347"/>
      <c r="B4" s="347"/>
      <c r="C4" s="226" t="s">
        <v>172</v>
      </c>
      <c r="D4" s="227" t="s">
        <v>173</v>
      </c>
      <c r="E4" s="228" t="s">
        <v>175</v>
      </c>
      <c r="F4" s="227">
        <v>12</v>
      </c>
      <c r="G4" s="229">
        <f>SCE_ESTADO!K12</f>
        <v>16843</v>
      </c>
      <c r="H4" s="229">
        <f>F4*G4*B40</f>
        <v>75793.5</v>
      </c>
      <c r="I4" s="230">
        <v>0.85</v>
      </c>
      <c r="J4" s="229">
        <f t="shared" si="0"/>
        <v>11369.025000000001</v>
      </c>
      <c r="K4" s="231">
        <f>SCE_ESTADO!J12</f>
        <v>1225349.8569999998</v>
      </c>
      <c r="L4" s="231">
        <f t="shared" si="1"/>
        <v>14704198.283999998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5.75" customHeight="1">
      <c r="A5" s="348"/>
      <c r="B5" s="347"/>
      <c r="C5" s="227" t="s">
        <v>176</v>
      </c>
      <c r="D5" s="227" t="s">
        <v>173</v>
      </c>
      <c r="E5" s="227" t="s">
        <v>177</v>
      </c>
      <c r="F5" s="227">
        <v>216</v>
      </c>
      <c r="G5" s="229">
        <f>SCE_ESTADO!K46</f>
        <v>11422.77</v>
      </c>
      <c r="H5" s="229">
        <f t="shared" ref="H5:H7" si="2">F5*G5*B39</f>
        <v>616829.58000000007</v>
      </c>
      <c r="I5" s="230">
        <v>0.85</v>
      </c>
      <c r="J5" s="229">
        <f t="shared" si="0"/>
        <v>92524.437000000034</v>
      </c>
      <c r="K5" s="231">
        <f>SCE_ESTADO!J46</f>
        <v>857836.23800000001</v>
      </c>
      <c r="L5" s="231">
        <f t="shared" si="1"/>
        <v>185292627.40799999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.75" customHeight="1">
      <c r="A6" s="349" t="s">
        <v>178</v>
      </c>
      <c r="B6" s="347"/>
      <c r="C6" s="227" t="s">
        <v>172</v>
      </c>
      <c r="D6" s="227" t="s">
        <v>173</v>
      </c>
      <c r="E6" s="227" t="s">
        <v>179</v>
      </c>
      <c r="F6" s="227">
        <v>40</v>
      </c>
      <c r="G6" s="229">
        <f>2544.7*0.25</f>
        <v>636.17499999999995</v>
      </c>
      <c r="H6" s="229">
        <f t="shared" si="2"/>
        <v>9542.625</v>
      </c>
      <c r="I6" s="230">
        <v>0.85</v>
      </c>
      <c r="J6" s="229">
        <f t="shared" si="0"/>
        <v>1431.3937500000002</v>
      </c>
      <c r="K6" s="231"/>
      <c r="L6" s="231">
        <f t="shared" si="1"/>
        <v>0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5.75" customHeight="1">
      <c r="A7" s="348"/>
      <c r="B7" s="348"/>
      <c r="C7" s="227" t="s">
        <v>176</v>
      </c>
      <c r="D7" s="227" t="s">
        <v>173</v>
      </c>
      <c r="E7" s="227" t="s">
        <v>177</v>
      </c>
      <c r="F7" s="227">
        <v>132</v>
      </c>
      <c r="G7" s="229">
        <f>1060*0.25</f>
        <v>265</v>
      </c>
      <c r="H7" s="229">
        <f t="shared" si="2"/>
        <v>22737</v>
      </c>
      <c r="I7" s="230">
        <v>0.85</v>
      </c>
      <c r="J7" s="229">
        <f t="shared" si="0"/>
        <v>3410.5499999999993</v>
      </c>
      <c r="K7" s="231"/>
      <c r="L7" s="231">
        <f t="shared" si="1"/>
        <v>0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.75" customHeight="1">
      <c r="A8" s="349" t="s">
        <v>180</v>
      </c>
      <c r="B8" s="349" t="s">
        <v>181</v>
      </c>
      <c r="C8" s="227" t="s">
        <v>182</v>
      </c>
      <c r="D8" s="227" t="s">
        <v>183</v>
      </c>
      <c r="E8" s="227" t="s">
        <v>184</v>
      </c>
      <c r="F8" s="227">
        <v>1</v>
      </c>
      <c r="G8" s="229">
        <v>6500</v>
      </c>
      <c r="H8" s="229">
        <f>G8*F8</f>
        <v>6500</v>
      </c>
      <c r="I8" s="230">
        <v>0.85</v>
      </c>
      <c r="J8" s="229">
        <f t="shared" si="0"/>
        <v>975</v>
      </c>
      <c r="K8" s="231">
        <v>49000</v>
      </c>
      <c r="L8" s="231">
        <f t="shared" si="1"/>
        <v>49000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5.75" customHeight="1">
      <c r="A9" s="347"/>
      <c r="B9" s="347"/>
      <c r="C9" s="227" t="s">
        <v>185</v>
      </c>
      <c r="D9" s="227" t="s">
        <v>183</v>
      </c>
      <c r="E9" s="227" t="s">
        <v>186</v>
      </c>
      <c r="F9" s="227">
        <v>4</v>
      </c>
      <c r="G9" s="229">
        <f>90.45*85*0.25</f>
        <v>1922.0625</v>
      </c>
      <c r="H9" s="229">
        <f t="shared" ref="H9:H17" si="3">F9*G9</f>
        <v>7688.25</v>
      </c>
      <c r="I9" s="230">
        <v>0.85</v>
      </c>
      <c r="J9" s="229">
        <f t="shared" si="0"/>
        <v>1153.2375000000002</v>
      </c>
      <c r="K9" s="231">
        <v>49000</v>
      </c>
      <c r="L9" s="231">
        <f t="shared" si="1"/>
        <v>196000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5.75" customHeight="1">
      <c r="A10" s="347"/>
      <c r="B10" s="347"/>
      <c r="C10" s="227" t="s">
        <v>187</v>
      </c>
      <c r="D10" s="227" t="s">
        <v>183</v>
      </c>
      <c r="E10" s="227" t="s">
        <v>186</v>
      </c>
      <c r="F10" s="227">
        <v>25</v>
      </c>
      <c r="G10" s="229">
        <f>90.45*175*0.25</f>
        <v>3957.1875</v>
      </c>
      <c r="H10" s="229">
        <f t="shared" si="3"/>
        <v>98929.6875</v>
      </c>
      <c r="I10" s="230">
        <v>0.85</v>
      </c>
      <c r="J10" s="229">
        <f t="shared" si="0"/>
        <v>14839.453125</v>
      </c>
      <c r="K10" s="231">
        <v>49000</v>
      </c>
      <c r="L10" s="231">
        <f t="shared" si="1"/>
        <v>1225000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5.75" customHeight="1">
      <c r="A11" s="348"/>
      <c r="B11" s="348"/>
      <c r="C11" s="227" t="s">
        <v>187</v>
      </c>
      <c r="D11" s="227" t="s">
        <v>188</v>
      </c>
      <c r="E11" s="227" t="s">
        <v>186</v>
      </c>
      <c r="F11" s="227">
        <v>1</v>
      </c>
      <c r="G11" s="229">
        <f>90.45*175</f>
        <v>15828.75</v>
      </c>
      <c r="H11" s="229">
        <f t="shared" si="3"/>
        <v>15828.75</v>
      </c>
      <c r="I11" s="230">
        <v>0.85</v>
      </c>
      <c r="J11" s="229">
        <f t="shared" si="0"/>
        <v>2374.3125</v>
      </c>
      <c r="K11" s="231">
        <v>49000</v>
      </c>
      <c r="L11" s="231">
        <f t="shared" si="1"/>
        <v>49000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.75" customHeight="1">
      <c r="A12" s="349" t="s">
        <v>189</v>
      </c>
      <c r="B12" s="349" t="s">
        <v>171</v>
      </c>
      <c r="C12" s="227" t="s">
        <v>190</v>
      </c>
      <c r="D12" s="227" t="s">
        <v>183</v>
      </c>
      <c r="E12" s="227" t="s">
        <v>191</v>
      </c>
      <c r="F12" s="227">
        <v>1</v>
      </c>
      <c r="G12" s="229">
        <f>8000*0.25</f>
        <v>2000</v>
      </c>
      <c r="H12" s="229">
        <f t="shared" si="3"/>
        <v>2000</v>
      </c>
      <c r="I12" s="230">
        <v>0.25</v>
      </c>
      <c r="J12" s="229">
        <f t="shared" si="0"/>
        <v>1500</v>
      </c>
      <c r="K12" s="231">
        <v>1</v>
      </c>
      <c r="L12" s="231">
        <f t="shared" si="1"/>
        <v>1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.75" customHeight="1">
      <c r="A13" s="347"/>
      <c r="B13" s="347"/>
      <c r="C13" s="227" t="s">
        <v>192</v>
      </c>
      <c r="D13" s="227" t="s">
        <v>183</v>
      </c>
      <c r="E13" s="227" t="s">
        <v>193</v>
      </c>
      <c r="F13" s="227">
        <v>500000</v>
      </c>
      <c r="G13" s="232">
        <f>0.02*0.25</f>
        <v>5.0000000000000001E-3</v>
      </c>
      <c r="H13" s="229">
        <f t="shared" si="3"/>
        <v>2500</v>
      </c>
      <c r="I13" s="230">
        <v>0.25</v>
      </c>
      <c r="J13" s="229">
        <f t="shared" si="0"/>
        <v>1875</v>
      </c>
      <c r="K13" s="231">
        <v>1</v>
      </c>
      <c r="L13" s="231">
        <f t="shared" si="1"/>
        <v>500000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.75" customHeight="1">
      <c r="A14" s="348"/>
      <c r="B14" s="348"/>
      <c r="C14" s="227" t="s">
        <v>192</v>
      </c>
      <c r="D14" s="227" t="s">
        <v>188</v>
      </c>
      <c r="E14" s="227" t="s">
        <v>191</v>
      </c>
      <c r="F14" s="227">
        <v>300000</v>
      </c>
      <c r="G14" s="232">
        <f>0.02</f>
        <v>0.02</v>
      </c>
      <c r="H14" s="229">
        <f t="shared" si="3"/>
        <v>6000</v>
      </c>
      <c r="I14" s="230">
        <v>0.25</v>
      </c>
      <c r="J14" s="229">
        <f t="shared" si="0"/>
        <v>4500</v>
      </c>
      <c r="K14" s="231">
        <v>1</v>
      </c>
      <c r="L14" s="231">
        <f t="shared" si="1"/>
        <v>300000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5.75" customHeight="1">
      <c r="A15" s="349" t="s">
        <v>194</v>
      </c>
      <c r="B15" s="349" t="s">
        <v>171</v>
      </c>
      <c r="C15" s="227" t="s">
        <v>195</v>
      </c>
      <c r="D15" s="227" t="s">
        <v>196</v>
      </c>
      <c r="E15" s="227"/>
      <c r="F15" s="227">
        <f t="shared" ref="F15:F16" si="4">8*3</f>
        <v>24</v>
      </c>
      <c r="G15" s="229">
        <v>402</v>
      </c>
      <c r="H15" s="229">
        <f t="shared" si="3"/>
        <v>9648</v>
      </c>
      <c r="I15" s="230">
        <v>0.25</v>
      </c>
      <c r="J15" s="229">
        <f t="shared" si="0"/>
        <v>7236</v>
      </c>
      <c r="K15" s="231"/>
      <c r="L15" s="231">
        <f t="shared" si="1"/>
        <v>0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.75" customHeight="1">
      <c r="A16" s="348"/>
      <c r="B16" s="348"/>
      <c r="C16" s="227" t="s">
        <v>197</v>
      </c>
      <c r="D16" s="227" t="s">
        <v>196</v>
      </c>
      <c r="E16" s="227"/>
      <c r="F16" s="227">
        <f t="shared" si="4"/>
        <v>24</v>
      </c>
      <c r="G16" s="229">
        <v>805</v>
      </c>
      <c r="H16" s="229">
        <f t="shared" si="3"/>
        <v>19320</v>
      </c>
      <c r="I16" s="230">
        <v>0.25</v>
      </c>
      <c r="J16" s="229">
        <f t="shared" si="0"/>
        <v>14490</v>
      </c>
      <c r="K16" s="231"/>
      <c r="L16" s="231">
        <f t="shared" si="1"/>
        <v>0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.75" customHeight="1">
      <c r="A17" s="233" t="s">
        <v>198</v>
      </c>
      <c r="B17" s="233" t="s">
        <v>199</v>
      </c>
      <c r="C17" s="227" t="s">
        <v>200</v>
      </c>
      <c r="D17" s="227"/>
      <c r="E17" s="227"/>
      <c r="F17" s="227">
        <f>4*3</f>
        <v>12</v>
      </c>
      <c r="G17" s="229">
        <f>190*0.25</f>
        <v>47.5</v>
      </c>
      <c r="H17" s="229">
        <f t="shared" si="3"/>
        <v>570</v>
      </c>
      <c r="I17" s="230">
        <v>0.25</v>
      </c>
      <c r="J17" s="229">
        <f t="shared" si="0"/>
        <v>427.5</v>
      </c>
      <c r="K17" s="231"/>
      <c r="L17" s="231">
        <f t="shared" si="1"/>
        <v>0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.75" customHeight="1">
      <c r="A18" s="233"/>
      <c r="B18" s="233"/>
      <c r="C18" s="227"/>
      <c r="D18" s="227"/>
      <c r="E18" s="227"/>
      <c r="F18" s="234"/>
      <c r="G18" s="229"/>
      <c r="H18" s="229"/>
      <c r="I18" s="230"/>
      <c r="J18" s="229"/>
      <c r="K18" s="231"/>
      <c r="L18" s="23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.75" customHeight="1">
      <c r="A19" s="235" t="s">
        <v>201</v>
      </c>
      <c r="B19" s="236">
        <v>150000</v>
      </c>
      <c r="C19" s="227"/>
      <c r="D19" s="227"/>
      <c r="E19" s="227"/>
      <c r="F19" s="234"/>
      <c r="G19" s="229"/>
      <c r="H19" s="229"/>
      <c r="I19" s="230"/>
      <c r="J19" s="229">
        <f>B19</f>
        <v>150000</v>
      </c>
      <c r="K19" s="231"/>
      <c r="L19" s="23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.75" customHeight="1">
      <c r="A20" s="233"/>
      <c r="B20" s="233"/>
      <c r="C20" s="227"/>
      <c r="D20" s="227"/>
      <c r="E20" s="227"/>
      <c r="F20" s="234"/>
      <c r="G20" s="229"/>
      <c r="H20" s="229"/>
      <c r="I20" s="230"/>
      <c r="J20" s="229"/>
      <c r="K20" s="231"/>
      <c r="L20" s="23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.75" customHeight="1">
      <c r="A21" s="233"/>
      <c r="B21" s="233"/>
      <c r="C21" s="227"/>
      <c r="D21" s="227"/>
      <c r="E21" s="227"/>
      <c r="F21" s="234"/>
      <c r="G21" s="229"/>
      <c r="H21" s="229">
        <f t="shared" ref="H21:H22" si="5">F21*G21</f>
        <v>0</v>
      </c>
      <c r="I21" s="230"/>
      <c r="J21" s="229">
        <f t="shared" ref="J21:J22" si="6">H21-(H21*I21)</f>
        <v>0</v>
      </c>
      <c r="K21" s="231"/>
      <c r="L21" s="231">
        <f t="shared" ref="L21:L22" si="7">K21*F21</f>
        <v>0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>
      <c r="A22" s="227"/>
      <c r="B22" s="227"/>
      <c r="C22" s="227"/>
      <c r="D22" s="227"/>
      <c r="E22" s="227"/>
      <c r="F22" s="234"/>
      <c r="G22" s="229"/>
      <c r="H22" s="229">
        <f t="shared" si="5"/>
        <v>0</v>
      </c>
      <c r="I22" s="230"/>
      <c r="J22" s="229">
        <f t="shared" si="6"/>
        <v>0</v>
      </c>
      <c r="K22" s="231"/>
      <c r="L22" s="231">
        <f t="shared" si="7"/>
        <v>0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>
      <c r="A23" s="237" t="s">
        <v>202</v>
      </c>
      <c r="B23" s="237"/>
      <c r="C23" s="237"/>
      <c r="D23" s="237"/>
      <c r="E23" s="237"/>
      <c r="F23" s="237"/>
      <c r="G23" s="237"/>
      <c r="H23" s="238">
        <f>SUM(H3:H15)</f>
        <v>1010014.3925000001</v>
      </c>
      <c r="I23" s="239">
        <f>AVERAGE(I3:I15)</f>
        <v>0.66538461538461524</v>
      </c>
      <c r="J23" s="238">
        <f>SUM(J3:J22)</f>
        <v>328508.45887500001</v>
      </c>
      <c r="K23" s="237"/>
      <c r="L23" s="240">
        <f>SUM(L3:L22)</f>
        <v>277341237.12400001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>
      <c r="A24" s="350" t="s">
        <v>203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4"/>
      <c r="L24" s="241">
        <f>J23/L23</f>
        <v>1.1844919359327837E-3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>
      <c r="A25" s="51"/>
      <c r="B25" s="223"/>
      <c r="C25" s="51"/>
      <c r="D25" s="223"/>
      <c r="E25" s="223"/>
      <c r="F25" s="223"/>
      <c r="G25" s="223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>
      <c r="A26" s="338" t="s">
        <v>204</v>
      </c>
      <c r="B26" s="339"/>
      <c r="C26" s="51"/>
      <c r="D26" s="223"/>
      <c r="E26" s="223"/>
      <c r="F26" s="223"/>
      <c r="G26" s="223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>
      <c r="A27" s="242" t="s">
        <v>205</v>
      </c>
      <c r="B27" s="243">
        <f>J23</f>
        <v>328508.45887500001</v>
      </c>
      <c r="C27" s="51"/>
      <c r="D27" s="244"/>
      <c r="E27" s="244"/>
      <c r="F27" s="223"/>
      <c r="G27" s="22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>
      <c r="A28" s="242" t="s">
        <v>206</v>
      </c>
      <c r="B28" s="243">
        <v>0</v>
      </c>
      <c r="C28" s="51"/>
      <c r="D28" s="244"/>
      <c r="E28" s="244"/>
      <c r="F28" s="223"/>
      <c r="G28" s="223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>
      <c r="A29" s="242" t="s">
        <v>207</v>
      </c>
      <c r="B29" s="243">
        <v>18000</v>
      </c>
      <c r="C29" s="51"/>
      <c r="D29" s="244"/>
      <c r="E29" s="244"/>
      <c r="F29" s="223"/>
      <c r="G29" s="223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>
      <c r="A30" s="242" t="s">
        <v>208</v>
      </c>
      <c r="B30" s="243">
        <f>B29/B36</f>
        <v>18000</v>
      </c>
      <c r="C30" s="51"/>
      <c r="D30" s="244"/>
      <c r="E30" s="244"/>
      <c r="F30" s="223"/>
      <c r="G30" s="223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customHeight="1">
      <c r="A31" s="245" t="s">
        <v>209</v>
      </c>
      <c r="B31" s="246">
        <f>B27+B28+B30</f>
        <v>346508.45887500001</v>
      </c>
      <c r="C31" s="51"/>
      <c r="D31" s="244"/>
      <c r="E31" s="244"/>
      <c r="F31" s="223"/>
      <c r="G31" s="22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>
      <c r="A32" s="242" t="s">
        <v>210</v>
      </c>
      <c r="B32" s="243">
        <f>B31/3</f>
        <v>115502.819625</v>
      </c>
      <c r="C32" s="51"/>
      <c r="D32" s="244"/>
      <c r="E32" s="244"/>
      <c r="F32" s="223"/>
      <c r="G32" s="223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>
      <c r="A33" s="247" t="s">
        <v>211</v>
      </c>
      <c r="B33" s="248">
        <f>B29/B27</f>
        <v>5.4793109625372351E-2</v>
      </c>
      <c r="C33" s="51"/>
      <c r="D33" s="244"/>
      <c r="E33" s="244"/>
      <c r="F33" s="223"/>
      <c r="G33" s="22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>
      <c r="A34" s="51"/>
      <c r="B34" s="223"/>
      <c r="C34" s="51"/>
      <c r="D34" s="244"/>
      <c r="E34" s="244"/>
      <c r="F34" s="223"/>
      <c r="G34" s="22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>
      <c r="A35" s="247" t="s">
        <v>212</v>
      </c>
      <c r="B35" s="249">
        <v>4</v>
      </c>
      <c r="C35" s="51"/>
      <c r="D35" s="244"/>
      <c r="E35" s="244"/>
      <c r="F35" s="223"/>
      <c r="G35" s="223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>
      <c r="A36" s="247" t="s">
        <v>213</v>
      </c>
      <c r="B36" s="249">
        <v>1</v>
      </c>
      <c r="C36" s="51"/>
      <c r="D36" s="223"/>
      <c r="E36" s="223"/>
      <c r="F36" s="223"/>
      <c r="G36" s="223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>
      <c r="A37" s="51"/>
      <c r="B37" s="223"/>
      <c r="C37" s="51"/>
      <c r="D37" s="223"/>
      <c r="E37" s="223"/>
      <c r="F37" s="223"/>
      <c r="G37" s="223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customHeight="1">
      <c r="A38" s="340" t="s">
        <v>214</v>
      </c>
      <c r="B38" s="341"/>
      <c r="C38" s="51"/>
      <c r="D38" s="223"/>
      <c r="E38" s="223"/>
      <c r="F38" s="223"/>
      <c r="G38" s="223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>
      <c r="A39" s="250" t="s">
        <v>215</v>
      </c>
      <c r="B39" s="250">
        <v>0.25</v>
      </c>
      <c r="C39" s="51"/>
      <c r="D39" s="223"/>
      <c r="E39" s="223"/>
      <c r="F39" s="223"/>
      <c r="G39" s="2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>
      <c r="A40" s="250" t="s">
        <v>216</v>
      </c>
      <c r="B40" s="250">
        <v>0.375</v>
      </c>
      <c r="C40" s="51"/>
      <c r="D40" s="223"/>
      <c r="E40" s="223"/>
      <c r="F40" s="223"/>
      <c r="G40" s="223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>
      <c r="A41" s="250" t="s">
        <v>217</v>
      </c>
      <c r="B41" s="250">
        <v>0.65</v>
      </c>
      <c r="C41" s="51"/>
      <c r="D41" s="223"/>
      <c r="E41" s="223"/>
      <c r="F41" s="223"/>
      <c r="G41" s="223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>
      <c r="A42" s="250" t="s">
        <v>218</v>
      </c>
      <c r="B42" s="250" t="s">
        <v>219</v>
      </c>
      <c r="C42" s="51"/>
      <c r="D42" s="223"/>
      <c r="E42" s="223"/>
      <c r="F42" s="223"/>
      <c r="G42" s="223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>
      <c r="A43" s="250" t="s">
        <v>220</v>
      </c>
      <c r="B43" s="251">
        <v>83.6</v>
      </c>
      <c r="C43" s="51"/>
      <c r="D43" s="223"/>
      <c r="E43" s="223"/>
      <c r="F43" s="223"/>
      <c r="G43" s="223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>
      <c r="A44" s="51"/>
      <c r="B44" s="223"/>
      <c r="C44" s="51"/>
      <c r="D44" s="223"/>
      <c r="E44" s="223"/>
      <c r="F44" s="223"/>
      <c r="G44" s="223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>
      <c r="A45" s="51"/>
      <c r="B45" s="223"/>
      <c r="C45" s="51"/>
      <c r="D45" s="223"/>
      <c r="E45" s="223"/>
      <c r="F45" s="223"/>
      <c r="G45" s="223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>
      <c r="A46" s="51"/>
      <c r="B46" s="223"/>
      <c r="C46" s="51"/>
      <c r="D46" s="223"/>
      <c r="E46" s="223"/>
      <c r="F46" s="223"/>
      <c r="G46" s="223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51"/>
      <c r="B47" s="223"/>
      <c r="C47" s="51"/>
      <c r="D47" s="223"/>
      <c r="E47" s="223"/>
      <c r="F47" s="223"/>
      <c r="G47" s="223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51"/>
      <c r="B48" s="223"/>
      <c r="C48" s="51"/>
      <c r="D48" s="223"/>
      <c r="E48" s="223"/>
      <c r="F48" s="223"/>
      <c r="G48" s="223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>
      <c r="A49" s="51"/>
      <c r="B49" s="223"/>
      <c r="C49" s="51"/>
      <c r="D49" s="223"/>
      <c r="E49" s="223"/>
      <c r="F49" s="223"/>
      <c r="G49" s="223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>
      <c r="A50" s="51"/>
      <c r="B50" s="223"/>
      <c r="C50" s="51"/>
      <c r="D50" s="223"/>
      <c r="E50" s="223"/>
      <c r="F50" s="223"/>
      <c r="G50" s="223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51"/>
      <c r="B51" s="223"/>
      <c r="C51" s="51"/>
      <c r="D51" s="223"/>
      <c r="E51" s="223"/>
      <c r="F51" s="223"/>
      <c r="G51" s="223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51"/>
      <c r="B52" s="223"/>
      <c r="C52" s="51"/>
      <c r="D52" s="223"/>
      <c r="E52" s="223"/>
      <c r="F52" s="223"/>
      <c r="G52" s="223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51"/>
      <c r="B53" s="223"/>
      <c r="C53" s="51"/>
      <c r="D53" s="223"/>
      <c r="E53" s="223"/>
      <c r="F53" s="223"/>
      <c r="G53" s="223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51"/>
      <c r="B54" s="223"/>
      <c r="C54" s="51"/>
      <c r="D54" s="223"/>
      <c r="E54" s="223"/>
      <c r="F54" s="223"/>
      <c r="G54" s="223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51"/>
      <c r="B55" s="223"/>
      <c r="C55" s="51"/>
      <c r="D55" s="223"/>
      <c r="E55" s="223"/>
      <c r="F55" s="223"/>
      <c r="G55" s="223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223"/>
      <c r="C56" s="51"/>
      <c r="D56" s="223"/>
      <c r="E56" s="223"/>
      <c r="F56" s="223"/>
      <c r="G56" s="223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51"/>
      <c r="B57" s="223"/>
      <c r="C57" s="51"/>
      <c r="D57" s="223"/>
      <c r="E57" s="223"/>
      <c r="F57" s="223"/>
      <c r="G57" s="223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51"/>
      <c r="B58" s="223"/>
      <c r="C58" s="51"/>
      <c r="D58" s="223"/>
      <c r="E58" s="223"/>
      <c r="F58" s="223"/>
      <c r="G58" s="223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51"/>
      <c r="B59" s="223"/>
      <c r="C59" s="51"/>
      <c r="D59" s="223"/>
      <c r="E59" s="223"/>
      <c r="F59" s="223"/>
      <c r="G59" s="223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51"/>
      <c r="B60" s="223"/>
      <c r="C60" s="51"/>
      <c r="D60" s="223"/>
      <c r="E60" s="223"/>
      <c r="F60" s="223"/>
      <c r="G60" s="223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223"/>
      <c r="C61" s="51"/>
      <c r="D61" s="223"/>
      <c r="E61" s="223"/>
      <c r="F61" s="223"/>
      <c r="G61" s="223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51"/>
      <c r="B62" s="223"/>
      <c r="C62" s="51"/>
      <c r="D62" s="223"/>
      <c r="E62" s="223"/>
      <c r="F62" s="223"/>
      <c r="G62" s="223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>
      <c r="A63" s="51"/>
      <c r="B63" s="223"/>
      <c r="C63" s="51"/>
      <c r="D63" s="223"/>
      <c r="E63" s="223"/>
      <c r="F63" s="223"/>
      <c r="G63" s="223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>
      <c r="A64" s="51"/>
      <c r="B64" s="223"/>
      <c r="C64" s="51"/>
      <c r="D64" s="223"/>
      <c r="E64" s="223"/>
      <c r="F64" s="223"/>
      <c r="G64" s="223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>
      <c r="A65" s="51"/>
      <c r="B65" s="223"/>
      <c r="C65" s="51"/>
      <c r="D65" s="223"/>
      <c r="E65" s="223"/>
      <c r="F65" s="223"/>
      <c r="G65" s="223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>
      <c r="A66" s="51"/>
      <c r="B66" s="223"/>
      <c r="C66" s="51"/>
      <c r="D66" s="223"/>
      <c r="E66" s="223"/>
      <c r="F66" s="223"/>
      <c r="G66" s="223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51"/>
      <c r="B67" s="223"/>
      <c r="C67" s="51"/>
      <c r="D67" s="223"/>
      <c r="E67" s="223"/>
      <c r="F67" s="223"/>
      <c r="G67" s="223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51"/>
      <c r="B68" s="223"/>
      <c r="C68" s="51"/>
      <c r="D68" s="223"/>
      <c r="E68" s="223"/>
      <c r="F68" s="223"/>
      <c r="G68" s="223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51"/>
      <c r="B69" s="223"/>
      <c r="C69" s="51"/>
      <c r="D69" s="223"/>
      <c r="E69" s="223"/>
      <c r="F69" s="223"/>
      <c r="G69" s="223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51"/>
      <c r="B70" s="223"/>
      <c r="C70" s="51"/>
      <c r="D70" s="223"/>
      <c r="E70" s="223"/>
      <c r="F70" s="223"/>
      <c r="G70" s="223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>
      <c r="A71" s="51"/>
      <c r="B71" s="223"/>
      <c r="C71" s="51"/>
      <c r="D71" s="223"/>
      <c r="E71" s="223"/>
      <c r="F71" s="223"/>
      <c r="G71" s="223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51"/>
      <c r="B72" s="223"/>
      <c r="C72" s="51"/>
      <c r="D72" s="223"/>
      <c r="E72" s="223"/>
      <c r="F72" s="223"/>
      <c r="G72" s="223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51"/>
      <c r="B73" s="223"/>
      <c r="C73" s="51"/>
      <c r="D73" s="223"/>
      <c r="E73" s="223"/>
      <c r="F73" s="223"/>
      <c r="G73" s="223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51"/>
      <c r="B74" s="223"/>
      <c r="C74" s="51"/>
      <c r="D74" s="223"/>
      <c r="E74" s="223"/>
      <c r="F74" s="223"/>
      <c r="G74" s="223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51"/>
      <c r="B75" s="223"/>
      <c r="C75" s="51"/>
      <c r="D75" s="223"/>
      <c r="E75" s="223"/>
      <c r="F75" s="223"/>
      <c r="G75" s="223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51"/>
      <c r="B76" s="223"/>
      <c r="C76" s="51"/>
      <c r="D76" s="223"/>
      <c r="E76" s="223"/>
      <c r="F76" s="223"/>
      <c r="G76" s="223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51"/>
      <c r="B77" s="223"/>
      <c r="C77" s="51"/>
      <c r="D77" s="223"/>
      <c r="E77" s="223"/>
      <c r="F77" s="223"/>
      <c r="G77" s="223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51"/>
      <c r="B78" s="223"/>
      <c r="C78" s="51"/>
      <c r="D78" s="223"/>
      <c r="E78" s="223"/>
      <c r="F78" s="223"/>
      <c r="G78" s="223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51"/>
      <c r="B79" s="223"/>
      <c r="C79" s="51"/>
      <c r="D79" s="223"/>
      <c r="E79" s="223"/>
      <c r="F79" s="223"/>
      <c r="G79" s="223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51"/>
      <c r="B80" s="223"/>
      <c r="C80" s="51"/>
      <c r="D80" s="223"/>
      <c r="E80" s="223"/>
      <c r="F80" s="223"/>
      <c r="G80" s="223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51"/>
      <c r="B81" s="223"/>
      <c r="C81" s="51"/>
      <c r="D81" s="223"/>
      <c r="E81" s="223"/>
      <c r="F81" s="223"/>
      <c r="G81" s="223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223"/>
      <c r="C82" s="51"/>
      <c r="D82" s="223"/>
      <c r="E82" s="223"/>
      <c r="F82" s="223"/>
      <c r="G82" s="223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51"/>
      <c r="B83" s="223"/>
      <c r="C83" s="51"/>
      <c r="D83" s="223"/>
      <c r="E83" s="223"/>
      <c r="F83" s="223"/>
      <c r="G83" s="223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51"/>
      <c r="B84" s="223"/>
      <c r="C84" s="51"/>
      <c r="D84" s="223"/>
      <c r="E84" s="223"/>
      <c r="F84" s="223"/>
      <c r="G84" s="223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223"/>
      <c r="C85" s="51"/>
      <c r="D85" s="223"/>
      <c r="E85" s="223"/>
      <c r="F85" s="223"/>
      <c r="G85" s="223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51"/>
      <c r="B86" s="223"/>
      <c r="C86" s="51"/>
      <c r="D86" s="223"/>
      <c r="E86" s="223"/>
      <c r="F86" s="223"/>
      <c r="G86" s="223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51"/>
      <c r="B87" s="223"/>
      <c r="C87" s="51"/>
      <c r="D87" s="223"/>
      <c r="E87" s="223"/>
      <c r="F87" s="223"/>
      <c r="G87" s="223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51"/>
      <c r="B88" s="223"/>
      <c r="C88" s="51"/>
      <c r="D88" s="223"/>
      <c r="E88" s="223"/>
      <c r="F88" s="223"/>
      <c r="G88" s="2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223"/>
      <c r="C89" s="51"/>
      <c r="D89" s="223"/>
      <c r="E89" s="223"/>
      <c r="F89" s="223"/>
      <c r="G89" s="223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223"/>
      <c r="C90" s="51"/>
      <c r="D90" s="223"/>
      <c r="E90" s="223"/>
      <c r="F90" s="223"/>
      <c r="G90" s="223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223"/>
      <c r="C91" s="51"/>
      <c r="D91" s="223"/>
      <c r="E91" s="223"/>
      <c r="F91" s="223"/>
      <c r="G91" s="223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51"/>
      <c r="B92" s="223"/>
      <c r="C92" s="51"/>
      <c r="D92" s="223"/>
      <c r="E92" s="223"/>
      <c r="F92" s="223"/>
      <c r="G92" s="223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51"/>
      <c r="B93" s="223"/>
      <c r="C93" s="51"/>
      <c r="D93" s="223"/>
      <c r="E93" s="223"/>
      <c r="F93" s="223"/>
      <c r="G93" s="223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51"/>
      <c r="B94" s="223"/>
      <c r="C94" s="51"/>
      <c r="D94" s="223"/>
      <c r="E94" s="223"/>
      <c r="F94" s="223"/>
      <c r="G94" s="223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223"/>
      <c r="C95" s="51"/>
      <c r="D95" s="223"/>
      <c r="E95" s="223"/>
      <c r="F95" s="223"/>
      <c r="G95" s="223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223"/>
      <c r="C96" s="51"/>
      <c r="D96" s="223"/>
      <c r="E96" s="223"/>
      <c r="F96" s="223"/>
      <c r="G96" s="223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1"/>
      <c r="B97" s="223"/>
      <c r="C97" s="51"/>
      <c r="D97" s="223"/>
      <c r="E97" s="223"/>
      <c r="F97" s="223"/>
      <c r="G97" s="223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51"/>
      <c r="B98" s="223"/>
      <c r="C98" s="51"/>
      <c r="D98" s="223"/>
      <c r="E98" s="223"/>
      <c r="F98" s="223"/>
      <c r="G98" s="223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51"/>
      <c r="B99" s="223"/>
      <c r="C99" s="51"/>
      <c r="D99" s="223"/>
      <c r="E99" s="223"/>
      <c r="F99" s="223"/>
      <c r="G99" s="223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51"/>
      <c r="B100" s="223"/>
      <c r="C100" s="51"/>
      <c r="D100" s="223"/>
      <c r="E100" s="223"/>
      <c r="F100" s="223"/>
      <c r="G100" s="223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223"/>
      <c r="C101" s="51"/>
      <c r="D101" s="223"/>
      <c r="E101" s="223"/>
      <c r="F101" s="223"/>
      <c r="G101" s="223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223"/>
      <c r="C102" s="51"/>
      <c r="D102" s="223"/>
      <c r="E102" s="223"/>
      <c r="F102" s="223"/>
      <c r="G102" s="223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223"/>
      <c r="C103" s="51"/>
      <c r="D103" s="223"/>
      <c r="E103" s="223"/>
      <c r="F103" s="223"/>
      <c r="G103" s="223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223"/>
      <c r="C104" s="51"/>
      <c r="D104" s="223"/>
      <c r="E104" s="223"/>
      <c r="F104" s="223"/>
      <c r="G104" s="22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223"/>
      <c r="C105" s="51"/>
      <c r="D105" s="223"/>
      <c r="E105" s="223"/>
      <c r="F105" s="223"/>
      <c r="G105" s="22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223"/>
      <c r="C106" s="51"/>
      <c r="D106" s="223"/>
      <c r="E106" s="223"/>
      <c r="F106" s="223"/>
      <c r="G106" s="223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51"/>
      <c r="B107" s="223"/>
      <c r="C107" s="51"/>
      <c r="D107" s="223"/>
      <c r="E107" s="223"/>
      <c r="F107" s="223"/>
      <c r="G107" s="223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51"/>
      <c r="B108" s="223"/>
      <c r="C108" s="51"/>
      <c r="D108" s="223"/>
      <c r="E108" s="223"/>
      <c r="F108" s="223"/>
      <c r="G108" s="223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51"/>
      <c r="B109" s="223"/>
      <c r="C109" s="51"/>
      <c r="D109" s="223"/>
      <c r="E109" s="223"/>
      <c r="F109" s="223"/>
      <c r="G109" s="223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223"/>
      <c r="C110" s="51"/>
      <c r="D110" s="223"/>
      <c r="E110" s="223"/>
      <c r="F110" s="223"/>
      <c r="G110" s="223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223"/>
      <c r="C111" s="51"/>
      <c r="D111" s="223"/>
      <c r="E111" s="223"/>
      <c r="F111" s="223"/>
      <c r="G111" s="223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223"/>
      <c r="C112" s="51"/>
      <c r="D112" s="223"/>
      <c r="E112" s="223"/>
      <c r="F112" s="223"/>
      <c r="G112" s="223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223"/>
      <c r="C113" s="51"/>
      <c r="D113" s="223"/>
      <c r="E113" s="223"/>
      <c r="F113" s="223"/>
      <c r="G113" s="223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223"/>
      <c r="C114" s="51"/>
      <c r="D114" s="223"/>
      <c r="E114" s="223"/>
      <c r="F114" s="223"/>
      <c r="G114" s="223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223"/>
      <c r="C115" s="51"/>
      <c r="D115" s="223"/>
      <c r="E115" s="223"/>
      <c r="F115" s="223"/>
      <c r="G115" s="223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223"/>
      <c r="C116" s="51"/>
      <c r="D116" s="223"/>
      <c r="E116" s="223"/>
      <c r="F116" s="223"/>
      <c r="G116" s="223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223"/>
      <c r="C117" s="51"/>
      <c r="D117" s="223"/>
      <c r="E117" s="223"/>
      <c r="F117" s="223"/>
      <c r="G117" s="223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223"/>
      <c r="C118" s="51"/>
      <c r="D118" s="223"/>
      <c r="E118" s="223"/>
      <c r="F118" s="223"/>
      <c r="G118" s="223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223"/>
      <c r="C119" s="51"/>
      <c r="D119" s="223"/>
      <c r="E119" s="223"/>
      <c r="F119" s="223"/>
      <c r="G119" s="223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223"/>
      <c r="C120" s="51"/>
      <c r="D120" s="223"/>
      <c r="E120" s="223"/>
      <c r="F120" s="223"/>
      <c r="G120" s="223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223"/>
      <c r="C121" s="51"/>
      <c r="D121" s="223"/>
      <c r="E121" s="223"/>
      <c r="F121" s="223"/>
      <c r="G121" s="223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223"/>
      <c r="C122" s="51"/>
      <c r="D122" s="223"/>
      <c r="E122" s="223"/>
      <c r="F122" s="223"/>
      <c r="G122" s="223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223"/>
      <c r="C123" s="51"/>
      <c r="D123" s="223"/>
      <c r="E123" s="223"/>
      <c r="F123" s="223"/>
      <c r="G123" s="223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223"/>
      <c r="C124" s="51"/>
      <c r="D124" s="223"/>
      <c r="E124" s="223"/>
      <c r="F124" s="223"/>
      <c r="G124" s="223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223"/>
      <c r="C125" s="51"/>
      <c r="D125" s="223"/>
      <c r="E125" s="223"/>
      <c r="F125" s="223"/>
      <c r="G125" s="223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223"/>
      <c r="C126" s="51"/>
      <c r="D126" s="223"/>
      <c r="E126" s="223"/>
      <c r="F126" s="223"/>
      <c r="G126" s="22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223"/>
      <c r="C127" s="51"/>
      <c r="D127" s="223"/>
      <c r="E127" s="223"/>
      <c r="F127" s="223"/>
      <c r="G127" s="223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223"/>
      <c r="C128" s="51"/>
      <c r="D128" s="223"/>
      <c r="E128" s="223"/>
      <c r="F128" s="223"/>
      <c r="G128" s="223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223"/>
      <c r="C129" s="51"/>
      <c r="D129" s="223"/>
      <c r="E129" s="223"/>
      <c r="F129" s="223"/>
      <c r="G129" s="223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223"/>
      <c r="C130" s="51"/>
      <c r="D130" s="223"/>
      <c r="E130" s="223"/>
      <c r="F130" s="223"/>
      <c r="G130" s="223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223"/>
      <c r="C131" s="51"/>
      <c r="D131" s="223"/>
      <c r="E131" s="223"/>
      <c r="F131" s="223"/>
      <c r="G131" s="223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223"/>
      <c r="C132" s="51"/>
      <c r="D132" s="223"/>
      <c r="E132" s="223"/>
      <c r="F132" s="223"/>
      <c r="G132" s="223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223"/>
      <c r="C133" s="51"/>
      <c r="D133" s="223"/>
      <c r="E133" s="223"/>
      <c r="F133" s="223"/>
      <c r="G133" s="223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223"/>
      <c r="C134" s="51"/>
      <c r="D134" s="223"/>
      <c r="E134" s="223"/>
      <c r="F134" s="223"/>
      <c r="G134" s="223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223"/>
      <c r="C135" s="51"/>
      <c r="D135" s="223"/>
      <c r="E135" s="223"/>
      <c r="F135" s="223"/>
      <c r="G135" s="223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223"/>
      <c r="C136" s="51"/>
      <c r="D136" s="223"/>
      <c r="E136" s="223"/>
      <c r="F136" s="223"/>
      <c r="G136" s="223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223"/>
      <c r="C137" s="51"/>
      <c r="D137" s="223"/>
      <c r="E137" s="223"/>
      <c r="F137" s="223"/>
      <c r="G137" s="2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223"/>
      <c r="C138" s="51"/>
      <c r="D138" s="223"/>
      <c r="E138" s="223"/>
      <c r="F138" s="223"/>
      <c r="G138" s="223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223"/>
      <c r="C139" s="51"/>
      <c r="D139" s="223"/>
      <c r="E139" s="223"/>
      <c r="F139" s="223"/>
      <c r="G139" s="223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223"/>
      <c r="C140" s="51"/>
      <c r="D140" s="223"/>
      <c r="E140" s="223"/>
      <c r="F140" s="223"/>
      <c r="G140" s="223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223"/>
      <c r="C141" s="51"/>
      <c r="D141" s="223"/>
      <c r="E141" s="223"/>
      <c r="F141" s="223"/>
      <c r="G141" s="223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223"/>
      <c r="C142" s="51"/>
      <c r="D142" s="223"/>
      <c r="E142" s="223"/>
      <c r="F142" s="223"/>
      <c r="G142" s="223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223"/>
      <c r="C143" s="51"/>
      <c r="D143" s="223"/>
      <c r="E143" s="223"/>
      <c r="F143" s="223"/>
      <c r="G143" s="223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223"/>
      <c r="C144" s="51"/>
      <c r="D144" s="223"/>
      <c r="E144" s="223"/>
      <c r="F144" s="223"/>
      <c r="G144" s="223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223"/>
      <c r="C145" s="51"/>
      <c r="D145" s="223"/>
      <c r="E145" s="223"/>
      <c r="F145" s="223"/>
      <c r="G145" s="223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223"/>
      <c r="C146" s="51"/>
      <c r="D146" s="223"/>
      <c r="E146" s="223"/>
      <c r="F146" s="223"/>
      <c r="G146" s="223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223"/>
      <c r="C147" s="51"/>
      <c r="D147" s="223"/>
      <c r="E147" s="223"/>
      <c r="F147" s="223"/>
      <c r="G147" s="223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223"/>
      <c r="C148" s="51"/>
      <c r="D148" s="223"/>
      <c r="E148" s="223"/>
      <c r="F148" s="223"/>
      <c r="G148" s="223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223"/>
      <c r="C149" s="51"/>
      <c r="D149" s="223"/>
      <c r="E149" s="223"/>
      <c r="F149" s="223"/>
      <c r="G149" s="223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223"/>
      <c r="C150" s="51"/>
      <c r="D150" s="223"/>
      <c r="E150" s="223"/>
      <c r="F150" s="223"/>
      <c r="G150" s="223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223"/>
      <c r="C151" s="51"/>
      <c r="D151" s="223"/>
      <c r="E151" s="223"/>
      <c r="F151" s="223"/>
      <c r="G151" s="223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223"/>
      <c r="C152" s="51"/>
      <c r="D152" s="223"/>
      <c r="E152" s="223"/>
      <c r="F152" s="223"/>
      <c r="G152" s="223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223"/>
      <c r="C153" s="51"/>
      <c r="D153" s="223"/>
      <c r="E153" s="223"/>
      <c r="F153" s="223"/>
      <c r="G153" s="223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223"/>
      <c r="C154" s="51"/>
      <c r="D154" s="223"/>
      <c r="E154" s="223"/>
      <c r="F154" s="223"/>
      <c r="G154" s="223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223"/>
      <c r="C155" s="51"/>
      <c r="D155" s="223"/>
      <c r="E155" s="223"/>
      <c r="F155" s="223"/>
      <c r="G155" s="223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223"/>
      <c r="C156" s="51"/>
      <c r="D156" s="223"/>
      <c r="E156" s="223"/>
      <c r="F156" s="223"/>
      <c r="G156" s="223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223"/>
      <c r="C157" s="51"/>
      <c r="D157" s="223"/>
      <c r="E157" s="223"/>
      <c r="F157" s="223"/>
      <c r="G157" s="223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223"/>
      <c r="C158" s="51"/>
      <c r="D158" s="223"/>
      <c r="E158" s="223"/>
      <c r="F158" s="223"/>
      <c r="G158" s="223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223"/>
      <c r="C159" s="51"/>
      <c r="D159" s="223"/>
      <c r="E159" s="223"/>
      <c r="F159" s="223"/>
      <c r="G159" s="223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223"/>
      <c r="C160" s="51"/>
      <c r="D160" s="223"/>
      <c r="E160" s="223"/>
      <c r="F160" s="223"/>
      <c r="G160" s="223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223"/>
      <c r="C161" s="51"/>
      <c r="D161" s="223"/>
      <c r="E161" s="223"/>
      <c r="F161" s="223"/>
      <c r="G161" s="223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223"/>
      <c r="C162" s="51"/>
      <c r="D162" s="223"/>
      <c r="E162" s="223"/>
      <c r="F162" s="223"/>
      <c r="G162" s="223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223"/>
      <c r="C163" s="51"/>
      <c r="D163" s="223"/>
      <c r="E163" s="223"/>
      <c r="F163" s="223"/>
      <c r="G163" s="223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223"/>
      <c r="C164" s="51"/>
      <c r="D164" s="223"/>
      <c r="E164" s="223"/>
      <c r="F164" s="223"/>
      <c r="G164" s="223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223"/>
      <c r="C165" s="51"/>
      <c r="D165" s="223"/>
      <c r="E165" s="223"/>
      <c r="F165" s="223"/>
      <c r="G165" s="223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223"/>
      <c r="C166" s="51"/>
      <c r="D166" s="223"/>
      <c r="E166" s="223"/>
      <c r="F166" s="223"/>
      <c r="G166" s="223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223"/>
      <c r="C167" s="51"/>
      <c r="D167" s="223"/>
      <c r="E167" s="223"/>
      <c r="F167" s="223"/>
      <c r="G167" s="223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223"/>
      <c r="C168" s="51"/>
      <c r="D168" s="223"/>
      <c r="E168" s="223"/>
      <c r="F168" s="223"/>
      <c r="G168" s="223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223"/>
      <c r="C169" s="51"/>
      <c r="D169" s="223"/>
      <c r="E169" s="223"/>
      <c r="F169" s="223"/>
      <c r="G169" s="223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mergeCells count="14">
    <mergeCell ref="A26:B26"/>
    <mergeCell ref="A38:B38"/>
    <mergeCell ref="A1:J1"/>
    <mergeCell ref="K1:L1"/>
    <mergeCell ref="A3:A5"/>
    <mergeCell ref="B3:B7"/>
    <mergeCell ref="A6:A7"/>
    <mergeCell ref="A8:A11"/>
    <mergeCell ref="B8:B11"/>
    <mergeCell ref="A12:A14"/>
    <mergeCell ref="B12:B14"/>
    <mergeCell ref="A15:A16"/>
    <mergeCell ref="B15:B16"/>
    <mergeCell ref="A24:K24"/>
  </mergeCells>
  <pageMargins left="0.511811024" right="0.511811024" top="0.78740157499999996" bottom="0.78740157499999996" header="0" footer="0"/>
  <pageSetup paperSize="9" scale="8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7"/>
  <sheetViews>
    <sheetView showGridLines="0" tabSelected="1" workbookViewId="0">
      <selection activeCell="D17" sqref="D17"/>
    </sheetView>
  </sheetViews>
  <sheetFormatPr defaultColWidth="14.42578125" defaultRowHeight="15" customHeight="1"/>
  <cols>
    <col min="1" max="1" width="23.28515625" customWidth="1"/>
    <col min="2" max="2" width="17.42578125" customWidth="1"/>
    <col min="3" max="3" width="31" customWidth="1"/>
    <col min="4" max="4" width="17.28515625" customWidth="1"/>
    <col min="5" max="5" width="13.5703125" customWidth="1"/>
    <col min="6" max="6" width="9.42578125" customWidth="1"/>
    <col min="7" max="7" width="9.140625" customWidth="1"/>
    <col min="8" max="8" width="11.85546875" customWidth="1"/>
    <col min="9" max="9" width="8.7109375" customWidth="1"/>
    <col min="10" max="10" width="15.42578125" customWidth="1"/>
    <col min="11" max="11" width="10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>
      <c r="A1" s="342" t="s">
        <v>221</v>
      </c>
      <c r="B1" s="343"/>
      <c r="C1" s="343"/>
      <c r="D1" s="343"/>
      <c r="E1" s="343"/>
      <c r="F1" s="343"/>
      <c r="G1" s="343"/>
      <c r="H1" s="343"/>
      <c r="I1" s="343"/>
      <c r="J1" s="344"/>
      <c r="K1" s="345" t="s">
        <v>28</v>
      </c>
      <c r="L1" s="344"/>
      <c r="M1" s="203"/>
      <c r="N1" s="51"/>
      <c r="O1" s="51"/>
      <c r="P1" s="203"/>
      <c r="Q1" s="203"/>
      <c r="R1" s="203"/>
      <c r="S1" s="203"/>
      <c r="T1" s="203"/>
      <c r="U1" s="203"/>
      <c r="V1" s="203"/>
      <c r="W1" s="51"/>
      <c r="X1" s="51"/>
      <c r="Y1" s="51"/>
      <c r="Z1" s="51"/>
    </row>
    <row r="2" spans="1:26" ht="15.75" customHeight="1">
      <c r="A2" s="224" t="s">
        <v>158</v>
      </c>
      <c r="B2" s="224" t="s">
        <v>159</v>
      </c>
      <c r="C2" s="224" t="s">
        <v>160</v>
      </c>
      <c r="D2" s="224" t="s">
        <v>161</v>
      </c>
      <c r="E2" s="224" t="s">
        <v>162</v>
      </c>
      <c r="F2" s="224" t="s">
        <v>163</v>
      </c>
      <c r="G2" s="224" t="s">
        <v>164</v>
      </c>
      <c r="H2" s="224" t="s">
        <v>165</v>
      </c>
      <c r="I2" s="224" t="s">
        <v>166</v>
      </c>
      <c r="J2" s="224" t="s">
        <v>167</v>
      </c>
      <c r="K2" s="225" t="s">
        <v>168</v>
      </c>
      <c r="L2" s="225" t="s">
        <v>169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customHeight="1">
      <c r="A3" s="252" t="s">
        <v>222</v>
      </c>
      <c r="B3" s="253" t="s">
        <v>181</v>
      </c>
      <c r="C3" s="227" t="s">
        <v>223</v>
      </c>
      <c r="D3" s="227" t="s">
        <v>173</v>
      </c>
      <c r="E3" s="227" t="s">
        <v>177</v>
      </c>
      <c r="F3" s="227">
        <v>40</v>
      </c>
      <c r="G3" s="229">
        <f>3725*0.375</f>
        <v>1396.875</v>
      </c>
      <c r="H3" s="229">
        <f t="shared" ref="H3:H6" si="0">F3*G3</f>
        <v>55875</v>
      </c>
      <c r="I3" s="230">
        <v>0.9</v>
      </c>
      <c r="J3" s="229">
        <f t="shared" ref="J3:J11" si="1">H3-(H3*I3)</f>
        <v>5587.5</v>
      </c>
      <c r="K3" s="231">
        <v>147000</v>
      </c>
      <c r="L3" s="231">
        <f t="shared" ref="L3:L4" si="2">K3*F3</f>
        <v>5880000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.75" customHeight="1">
      <c r="A4" s="252" t="s">
        <v>222</v>
      </c>
      <c r="B4" s="253" t="s">
        <v>181</v>
      </c>
      <c r="C4" s="227" t="s">
        <v>224</v>
      </c>
      <c r="D4" s="227" t="s">
        <v>173</v>
      </c>
      <c r="E4" s="227" t="s">
        <v>177</v>
      </c>
      <c r="F4" s="227">
        <v>60</v>
      </c>
      <c r="G4" s="229">
        <f>3725*0.375</f>
        <v>1396.875</v>
      </c>
      <c r="H4" s="229">
        <f t="shared" si="0"/>
        <v>83812.5</v>
      </c>
      <c r="I4" s="230">
        <v>0.9</v>
      </c>
      <c r="J4" s="229">
        <f t="shared" si="1"/>
        <v>8381.25</v>
      </c>
      <c r="K4" s="231">
        <v>147000</v>
      </c>
      <c r="L4" s="231">
        <f t="shared" si="2"/>
        <v>8820000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5.75" customHeight="1">
      <c r="A5" s="253" t="s">
        <v>180</v>
      </c>
      <c r="B5" s="253" t="s">
        <v>181</v>
      </c>
      <c r="C5" s="227" t="s">
        <v>226</v>
      </c>
      <c r="D5" s="227" t="s">
        <v>183</v>
      </c>
      <c r="E5" s="227" t="s">
        <v>186</v>
      </c>
      <c r="F5" s="227">
        <v>10</v>
      </c>
      <c r="G5" s="229">
        <v>1130.17</v>
      </c>
      <c r="H5" s="229">
        <f t="shared" si="0"/>
        <v>11301.7</v>
      </c>
      <c r="I5" s="230">
        <v>0.9</v>
      </c>
      <c r="J5" s="229">
        <f t="shared" si="1"/>
        <v>1130.17</v>
      </c>
      <c r="K5" s="231">
        <v>49000</v>
      </c>
      <c r="L5" s="231">
        <f t="shared" ref="L5:L11" si="3">K5*F5</f>
        <v>490000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.75" customHeight="1">
      <c r="A6" s="253" t="s">
        <v>180</v>
      </c>
      <c r="B6" s="253" t="s">
        <v>181</v>
      </c>
      <c r="C6" s="227" t="s">
        <v>227</v>
      </c>
      <c r="D6" s="227" t="s">
        <v>183</v>
      </c>
      <c r="E6" s="227" t="s">
        <v>186</v>
      </c>
      <c r="F6" s="227">
        <v>6</v>
      </c>
      <c r="G6" s="229">
        <v>1130.17</v>
      </c>
      <c r="H6" s="229">
        <f t="shared" si="0"/>
        <v>6781.02</v>
      </c>
      <c r="I6" s="230">
        <v>0.9</v>
      </c>
      <c r="J6" s="229">
        <f t="shared" si="1"/>
        <v>678.10199999999986</v>
      </c>
      <c r="K6" s="231">
        <v>49000</v>
      </c>
      <c r="L6" s="231">
        <f t="shared" si="3"/>
        <v>294000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5.75" customHeight="1">
      <c r="A7" s="268" t="s">
        <v>189</v>
      </c>
      <c r="B7" s="253" t="s">
        <v>181</v>
      </c>
      <c r="C7" s="227" t="s">
        <v>228</v>
      </c>
      <c r="D7" s="227" t="s">
        <v>183</v>
      </c>
      <c r="E7" s="227" t="s">
        <v>193</v>
      </c>
      <c r="F7" s="227">
        <v>1</v>
      </c>
      <c r="G7" s="229">
        <f>15815*0.375</f>
        <v>5930.625</v>
      </c>
      <c r="H7" s="229">
        <f>F7*G7</f>
        <v>5930.625</v>
      </c>
      <c r="I7" s="230">
        <v>0.35</v>
      </c>
      <c r="J7" s="229">
        <f t="shared" si="1"/>
        <v>3854.90625</v>
      </c>
      <c r="K7" s="231">
        <v>2400000</v>
      </c>
      <c r="L7" s="231">
        <f t="shared" si="3"/>
        <v>2400000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.75" customHeight="1">
      <c r="A8" s="268" t="s">
        <v>189</v>
      </c>
      <c r="B8" s="253" t="s">
        <v>181</v>
      </c>
      <c r="C8" s="227" t="s">
        <v>229</v>
      </c>
      <c r="D8" s="227" t="s">
        <v>183</v>
      </c>
      <c r="E8" s="227" t="s">
        <v>193</v>
      </c>
      <c r="F8" s="227">
        <v>1</v>
      </c>
      <c r="G8" s="229">
        <f>6240*0.375</f>
        <v>2340</v>
      </c>
      <c r="H8" s="229">
        <v>6240</v>
      </c>
      <c r="I8" s="230">
        <v>0.35</v>
      </c>
      <c r="J8" s="229">
        <f t="shared" si="1"/>
        <v>4056</v>
      </c>
      <c r="K8" s="231">
        <v>630000</v>
      </c>
      <c r="L8" s="231">
        <f t="shared" si="3"/>
        <v>630000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5.75" customHeight="1">
      <c r="A9" s="268" t="s">
        <v>189</v>
      </c>
      <c r="B9" s="253" t="s">
        <v>181</v>
      </c>
      <c r="C9" s="227" t="s">
        <v>230</v>
      </c>
      <c r="D9" s="227" t="s">
        <v>231</v>
      </c>
      <c r="E9" s="227" t="s">
        <v>193</v>
      </c>
      <c r="F9" s="228">
        <v>1000000</v>
      </c>
      <c r="G9" s="232">
        <f>0.02*0.375</f>
        <v>7.4999999999999997E-3</v>
      </c>
      <c r="H9" s="229">
        <f>F9*G9</f>
        <v>7500</v>
      </c>
      <c r="I9" s="230">
        <v>0.35</v>
      </c>
      <c r="J9" s="229">
        <f t="shared" si="1"/>
        <v>4875</v>
      </c>
      <c r="K9" s="231">
        <v>1</v>
      </c>
      <c r="L9" s="231">
        <f t="shared" si="3"/>
        <v>1000000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5.75" customHeight="1">
      <c r="A10" s="268" t="s">
        <v>194</v>
      </c>
      <c r="B10" s="253" t="s">
        <v>181</v>
      </c>
      <c r="C10" s="227" t="s">
        <v>232</v>
      </c>
      <c r="D10" s="227" t="s">
        <v>233</v>
      </c>
      <c r="E10" s="227" t="s">
        <v>234</v>
      </c>
      <c r="F10" s="228">
        <v>4</v>
      </c>
      <c r="G10" s="232">
        <f>450*0.375</f>
        <v>168.75</v>
      </c>
      <c r="H10" s="229">
        <f>F10*G10</f>
        <v>675</v>
      </c>
      <c r="I10" s="230">
        <v>0.35</v>
      </c>
      <c r="J10" s="229">
        <f t="shared" si="1"/>
        <v>438.75</v>
      </c>
      <c r="K10" s="231">
        <v>1</v>
      </c>
      <c r="L10" s="231">
        <f t="shared" si="3"/>
        <v>4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5.75" customHeight="1">
      <c r="A11" s="268" t="s">
        <v>194</v>
      </c>
      <c r="B11" s="253" t="s">
        <v>181</v>
      </c>
      <c r="C11" s="227" t="s">
        <v>235</v>
      </c>
      <c r="D11" s="227" t="s">
        <v>233</v>
      </c>
      <c r="E11" s="227" t="s">
        <v>236</v>
      </c>
      <c r="F11" s="228">
        <v>4</v>
      </c>
      <c r="G11" s="232">
        <f>805*0.375</f>
        <v>301.875</v>
      </c>
      <c r="H11" s="229">
        <f>F11*G11</f>
        <v>1207.5</v>
      </c>
      <c r="I11" s="230">
        <v>0.35</v>
      </c>
      <c r="J11" s="229">
        <f t="shared" si="1"/>
        <v>784.875</v>
      </c>
      <c r="K11" s="231">
        <v>1</v>
      </c>
      <c r="L11" s="231">
        <f t="shared" si="3"/>
        <v>4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.75" customHeight="1">
      <c r="A12" s="269"/>
      <c r="B12" s="253"/>
      <c r="C12" s="227"/>
      <c r="D12" s="227"/>
      <c r="E12" s="227"/>
      <c r="F12" s="228"/>
      <c r="G12" s="232"/>
      <c r="H12" s="229"/>
      <c r="I12" s="230"/>
      <c r="J12" s="229"/>
      <c r="K12" s="231"/>
      <c r="L12" s="23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.75" customHeight="1">
      <c r="A13" s="352" t="s">
        <v>237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.75" customHeight="1">
      <c r="A14" s="270" t="s">
        <v>238</v>
      </c>
      <c r="B14" s="270" t="s">
        <v>239</v>
      </c>
      <c r="C14" s="270" t="s">
        <v>240</v>
      </c>
      <c r="D14" s="271"/>
      <c r="E14" s="271"/>
      <c r="F14" s="271"/>
      <c r="G14" s="271"/>
      <c r="H14" s="271"/>
      <c r="I14" s="271"/>
      <c r="J14" s="271"/>
      <c r="K14" s="271"/>
      <c r="L14" s="27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5.75" customHeight="1">
      <c r="A15" s="273" t="s">
        <v>241</v>
      </c>
      <c r="B15" s="274">
        <v>20000</v>
      </c>
      <c r="C15" s="275">
        <f>B15+J20</f>
        <v>49786.553249999997</v>
      </c>
      <c r="D15" s="227"/>
      <c r="E15" s="227"/>
      <c r="F15" s="228"/>
      <c r="G15" s="232"/>
      <c r="H15" s="229"/>
      <c r="I15" s="230"/>
      <c r="J15" s="229"/>
      <c r="K15" s="231"/>
      <c r="L15" s="23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.75" customHeight="1">
      <c r="A16" s="276" t="s">
        <v>242</v>
      </c>
      <c r="B16" s="277">
        <v>17189</v>
      </c>
      <c r="C16" s="278">
        <f>B16+J20</f>
        <v>46975.553249999997</v>
      </c>
      <c r="D16" s="227"/>
      <c r="E16" s="227"/>
      <c r="F16" s="228"/>
      <c r="G16" s="232"/>
      <c r="H16" s="229"/>
      <c r="I16" s="230"/>
      <c r="J16" s="229"/>
      <c r="K16" s="231"/>
      <c r="L16" s="23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.75" customHeight="1">
      <c r="A17" s="276" t="s">
        <v>243</v>
      </c>
      <c r="B17" s="277">
        <v>12390</v>
      </c>
      <c r="C17" s="278">
        <f>B17+J20</f>
        <v>42176.553249999997</v>
      </c>
      <c r="D17" s="227"/>
      <c r="E17" s="227"/>
      <c r="F17" s="228"/>
      <c r="G17" s="232"/>
      <c r="H17" s="229"/>
      <c r="I17" s="230"/>
      <c r="J17" s="229"/>
      <c r="K17" s="231"/>
      <c r="L17" s="23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.75" customHeight="1">
      <c r="A18" s="276" t="s">
        <v>244</v>
      </c>
      <c r="B18" s="277">
        <v>22150</v>
      </c>
      <c r="C18" s="278">
        <f>B18+J20</f>
        <v>51936.553249999997</v>
      </c>
      <c r="D18" s="227"/>
      <c r="E18" s="227"/>
      <c r="F18" s="228"/>
      <c r="G18" s="232"/>
      <c r="H18" s="229"/>
      <c r="I18" s="230"/>
      <c r="J18" s="229"/>
      <c r="K18" s="231"/>
      <c r="L18" s="23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.75" customHeight="1">
      <c r="A19" s="276" t="s">
        <v>245</v>
      </c>
      <c r="B19" s="236">
        <v>15000</v>
      </c>
      <c r="C19" s="278">
        <f>B19+J20</f>
        <v>44786.553249999997</v>
      </c>
      <c r="D19" s="227"/>
      <c r="E19" s="227"/>
      <c r="F19" s="228"/>
      <c r="G19" s="232"/>
      <c r="H19" s="229"/>
      <c r="I19" s="230"/>
      <c r="J19" s="229"/>
      <c r="K19" s="231"/>
      <c r="L19" s="23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.75" customHeight="1">
      <c r="A20" s="237" t="s">
        <v>202</v>
      </c>
      <c r="B20" s="279"/>
      <c r="C20" s="237"/>
      <c r="D20" s="237"/>
      <c r="E20" s="237"/>
      <c r="F20" s="237"/>
      <c r="G20" s="237"/>
      <c r="H20" s="238">
        <f>SUM(H3:H11)</f>
        <v>179323.345</v>
      </c>
      <c r="I20" s="239">
        <f>AVERAGE(I3)</f>
        <v>0.9</v>
      </c>
      <c r="J20" s="238">
        <f>SUM(J3:J11)</f>
        <v>29786.553250000001</v>
      </c>
      <c r="K20" s="237"/>
      <c r="L20" s="240">
        <f>SUM(L3:L11)</f>
        <v>19514008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.75" customHeight="1">
      <c r="A21" s="350" t="s">
        <v>203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4"/>
      <c r="L21" s="241">
        <f>J20/L20</f>
        <v>1.5264190344700074E-3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>
      <c r="A22" s="51"/>
      <c r="B22" s="223"/>
      <c r="C22" s="51"/>
      <c r="D22" s="223"/>
      <c r="E22" s="223"/>
      <c r="F22" s="223"/>
      <c r="G22" s="223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>
      <c r="A23" s="338" t="s">
        <v>204</v>
      </c>
      <c r="B23" s="339"/>
      <c r="C23" s="51"/>
      <c r="D23" s="223"/>
      <c r="E23" s="223"/>
      <c r="F23" s="223"/>
      <c r="G23" s="223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>
      <c r="A24" s="242" t="s">
        <v>205</v>
      </c>
      <c r="B24" s="243">
        <f>J20</f>
        <v>29786.553250000001</v>
      </c>
      <c r="C24" s="51"/>
      <c r="D24" s="280"/>
      <c r="E24" s="244"/>
      <c r="F24" s="223"/>
      <c r="G24" s="223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>
      <c r="A25" s="242" t="s">
        <v>206</v>
      </c>
      <c r="B25" s="243">
        <v>0</v>
      </c>
      <c r="C25" s="51"/>
      <c r="D25" s="244"/>
      <c r="E25" s="244"/>
      <c r="F25" s="223"/>
      <c r="G25" s="223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>
      <c r="A26" s="242" t="s">
        <v>207</v>
      </c>
      <c r="B26" s="243"/>
      <c r="C26" s="51"/>
      <c r="D26" s="244"/>
      <c r="E26" s="244"/>
      <c r="F26" s="223"/>
      <c r="G26" s="223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>
      <c r="A27" s="242" t="s">
        <v>208</v>
      </c>
      <c r="B27" s="243">
        <v>0</v>
      </c>
      <c r="C27" s="51"/>
      <c r="D27" s="244"/>
      <c r="E27" s="244"/>
      <c r="F27" s="223"/>
      <c r="G27" s="22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>
      <c r="A28" s="245" t="s">
        <v>209</v>
      </c>
      <c r="B28" s="246">
        <f>B24+B25+B27</f>
        <v>29786.553250000001</v>
      </c>
      <c r="C28" s="51"/>
      <c r="D28" s="244"/>
      <c r="E28" s="244" t="s">
        <v>0</v>
      </c>
      <c r="F28" s="223"/>
      <c r="G28" s="223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>
      <c r="A29" s="242" t="s">
        <v>210</v>
      </c>
      <c r="B29" s="243">
        <f>B28/3</f>
        <v>9928.851083333333</v>
      </c>
      <c r="C29" s="51"/>
      <c r="D29" s="244"/>
      <c r="E29" s="244"/>
      <c r="F29" s="223"/>
      <c r="G29" s="223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>
      <c r="A30" s="247" t="s">
        <v>211</v>
      </c>
      <c r="B30" s="248">
        <f>B26/B24</f>
        <v>0</v>
      </c>
      <c r="C30" s="51"/>
      <c r="D30" s="244"/>
      <c r="E30" s="244"/>
      <c r="F30" s="223"/>
      <c r="G30" s="223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customHeight="1">
      <c r="A31" s="51"/>
      <c r="B31" s="223"/>
      <c r="C31" s="51"/>
      <c r="D31" s="244"/>
      <c r="E31" s="244"/>
      <c r="F31" s="223"/>
      <c r="G31" s="22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>
      <c r="A32" s="247" t="s">
        <v>212</v>
      </c>
      <c r="B32" s="249">
        <v>6</v>
      </c>
      <c r="C32" s="51"/>
      <c r="D32" s="244"/>
      <c r="E32" s="244"/>
      <c r="F32" s="223"/>
      <c r="G32" s="223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>
      <c r="A33" s="247" t="s">
        <v>213</v>
      </c>
      <c r="B33" s="249">
        <v>1</v>
      </c>
      <c r="C33" s="51"/>
      <c r="D33" s="223"/>
      <c r="E33" s="223"/>
      <c r="F33" s="223"/>
      <c r="G33" s="22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>
      <c r="A34" s="51"/>
      <c r="B34" s="223"/>
      <c r="C34" s="51"/>
      <c r="D34" s="223"/>
      <c r="E34" s="223"/>
      <c r="F34" s="223"/>
      <c r="G34" s="22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>
      <c r="A35" s="351" t="s">
        <v>214</v>
      </c>
      <c r="B35" s="341"/>
      <c r="C35" s="51"/>
      <c r="D35" s="223"/>
      <c r="E35" s="223"/>
      <c r="F35" s="223"/>
      <c r="G35" s="223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>
      <c r="A36" s="281" t="s">
        <v>246</v>
      </c>
      <c r="B36" s="282">
        <v>0.375</v>
      </c>
      <c r="C36" s="51"/>
      <c r="D36" s="223"/>
      <c r="E36" s="223"/>
      <c r="F36" s="223"/>
      <c r="G36" s="223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>
      <c r="A37" s="283" t="s">
        <v>247</v>
      </c>
      <c r="B37" s="284">
        <v>0.3</v>
      </c>
      <c r="C37" s="51"/>
      <c r="D37" s="223"/>
      <c r="E37" s="223"/>
      <c r="F37" s="223"/>
      <c r="G37" s="223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customHeight="1">
      <c r="A38" s="283" t="s">
        <v>248</v>
      </c>
      <c r="B38" s="284">
        <v>0.3</v>
      </c>
      <c r="C38" s="51"/>
      <c r="D38" s="223"/>
      <c r="E38" s="223"/>
      <c r="F38" s="223"/>
      <c r="G38" s="223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>
      <c r="A39" s="283" t="s">
        <v>249</v>
      </c>
      <c r="B39" s="285">
        <v>0.65</v>
      </c>
      <c r="C39" s="51"/>
      <c r="D39" s="223"/>
      <c r="E39" s="223"/>
      <c r="F39" s="223"/>
      <c r="G39" s="2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>
      <c r="A40" s="283" t="s">
        <v>218</v>
      </c>
      <c r="B40" s="286" t="s">
        <v>219</v>
      </c>
      <c r="C40" s="51"/>
      <c r="D40" s="223"/>
      <c r="E40" s="223"/>
      <c r="F40" s="223"/>
      <c r="G40" s="223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>
      <c r="A41" s="283" t="s">
        <v>220</v>
      </c>
      <c r="B41" s="286">
        <v>90.45</v>
      </c>
      <c r="C41" s="51"/>
      <c r="D41" s="223"/>
      <c r="E41" s="223"/>
      <c r="F41" s="223"/>
      <c r="G41" s="223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>
      <c r="A42" s="51"/>
      <c r="B42" s="223"/>
      <c r="C42" s="51"/>
      <c r="D42" s="223"/>
      <c r="E42" s="223"/>
      <c r="F42" s="223"/>
      <c r="G42" s="223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>
      <c r="A43" s="355" t="s">
        <v>250</v>
      </c>
      <c r="B43" s="223"/>
      <c r="C43" s="51"/>
      <c r="D43" s="223"/>
      <c r="E43" s="223"/>
      <c r="F43" s="223"/>
      <c r="G43" s="223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>
      <c r="A44" s="51"/>
      <c r="B44" s="223"/>
      <c r="C44" s="51"/>
      <c r="D44" s="223"/>
      <c r="E44" s="223"/>
      <c r="F44" s="223"/>
      <c r="G44" s="223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>
      <c r="A45" s="51"/>
      <c r="B45" s="223"/>
      <c r="C45" s="51"/>
      <c r="D45" s="223"/>
      <c r="E45" s="223"/>
      <c r="F45" s="223"/>
      <c r="G45" s="223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>
      <c r="A46" s="51"/>
      <c r="B46" s="223"/>
      <c r="C46" s="51"/>
      <c r="D46" s="223"/>
      <c r="E46" s="223"/>
      <c r="F46" s="223"/>
      <c r="G46" s="223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51"/>
      <c r="B47" s="223"/>
      <c r="C47" s="51"/>
      <c r="D47" s="223"/>
      <c r="E47" s="223"/>
      <c r="F47" s="223"/>
      <c r="G47" s="223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51"/>
      <c r="B48" s="223"/>
      <c r="C48" s="51"/>
      <c r="D48" s="223"/>
      <c r="E48" s="223"/>
      <c r="F48" s="223"/>
      <c r="G48" s="223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>
      <c r="A49" s="51"/>
      <c r="B49" s="223"/>
      <c r="C49" s="51"/>
      <c r="D49" s="223"/>
      <c r="E49" s="223"/>
      <c r="F49" s="223"/>
      <c r="G49" s="223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>
      <c r="A50" s="51"/>
      <c r="B50" s="223"/>
      <c r="C50" s="51"/>
      <c r="D50" s="223"/>
      <c r="E50" s="223"/>
      <c r="F50" s="223"/>
      <c r="G50" s="223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51"/>
      <c r="B51" s="223"/>
      <c r="C51" s="51"/>
      <c r="D51" s="223"/>
      <c r="E51" s="223"/>
      <c r="F51" s="223"/>
      <c r="G51" s="223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51"/>
      <c r="B52" s="223"/>
      <c r="C52" s="51"/>
      <c r="D52" s="223"/>
      <c r="E52" s="223"/>
      <c r="F52" s="223"/>
      <c r="G52" s="223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51"/>
      <c r="B53" s="223"/>
      <c r="C53" s="51"/>
      <c r="D53" s="223"/>
      <c r="E53" s="223"/>
      <c r="F53" s="223"/>
      <c r="G53" s="223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51"/>
      <c r="B54" s="223"/>
      <c r="C54" s="51"/>
      <c r="D54" s="223"/>
      <c r="E54" s="223"/>
      <c r="F54" s="223"/>
      <c r="G54" s="223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51"/>
      <c r="B55" s="223"/>
      <c r="C55" s="51"/>
      <c r="D55" s="223"/>
      <c r="E55" s="223"/>
      <c r="F55" s="223"/>
      <c r="G55" s="223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223"/>
      <c r="C56" s="51"/>
      <c r="D56" s="223"/>
      <c r="E56" s="223"/>
      <c r="F56" s="223"/>
      <c r="G56" s="223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51"/>
      <c r="B57" s="223"/>
      <c r="C57" s="51"/>
      <c r="D57" s="223"/>
      <c r="E57" s="223"/>
      <c r="F57" s="223"/>
      <c r="G57" s="223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51"/>
      <c r="B58" s="223"/>
      <c r="C58" s="51"/>
      <c r="D58" s="223"/>
      <c r="E58" s="223"/>
      <c r="F58" s="223"/>
      <c r="G58" s="223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51"/>
      <c r="B59" s="223"/>
      <c r="C59" s="51"/>
      <c r="D59" s="223"/>
      <c r="E59" s="223"/>
      <c r="F59" s="223"/>
      <c r="G59" s="223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51"/>
      <c r="B60" s="223"/>
      <c r="C60" s="51"/>
      <c r="D60" s="223"/>
      <c r="E60" s="223"/>
      <c r="F60" s="223"/>
      <c r="G60" s="223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223"/>
      <c r="C61" s="51"/>
      <c r="D61" s="223"/>
      <c r="E61" s="223"/>
      <c r="F61" s="223"/>
      <c r="G61" s="223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51"/>
      <c r="B62" s="223"/>
      <c r="C62" s="51"/>
      <c r="D62" s="223"/>
      <c r="E62" s="223"/>
      <c r="F62" s="223"/>
      <c r="G62" s="223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>
      <c r="A63" s="51"/>
      <c r="B63" s="223"/>
      <c r="C63" s="51"/>
      <c r="D63" s="223"/>
      <c r="E63" s="223"/>
      <c r="F63" s="223"/>
      <c r="G63" s="223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>
      <c r="A64" s="51"/>
      <c r="B64" s="223"/>
      <c r="C64" s="51"/>
      <c r="D64" s="223"/>
      <c r="E64" s="223"/>
      <c r="F64" s="223"/>
      <c r="G64" s="223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>
      <c r="A65" s="51"/>
      <c r="B65" s="223"/>
      <c r="C65" s="51"/>
      <c r="D65" s="223"/>
      <c r="E65" s="223"/>
      <c r="F65" s="223"/>
      <c r="G65" s="223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>
      <c r="A66" s="51"/>
      <c r="B66" s="223"/>
      <c r="C66" s="51"/>
      <c r="D66" s="223"/>
      <c r="E66" s="223"/>
      <c r="F66" s="223"/>
      <c r="G66" s="223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51"/>
      <c r="B67" s="223"/>
      <c r="C67" s="51"/>
      <c r="D67" s="223"/>
      <c r="E67" s="223"/>
      <c r="F67" s="223"/>
      <c r="G67" s="223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51"/>
      <c r="B68" s="223"/>
      <c r="C68" s="51"/>
      <c r="D68" s="223"/>
      <c r="E68" s="223"/>
      <c r="F68" s="223"/>
      <c r="G68" s="223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51"/>
      <c r="B69" s="223"/>
      <c r="C69" s="51"/>
      <c r="D69" s="223"/>
      <c r="E69" s="223"/>
      <c r="F69" s="223"/>
      <c r="G69" s="223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51"/>
      <c r="B70" s="223"/>
      <c r="C70" s="51"/>
      <c r="D70" s="223"/>
      <c r="E70" s="223"/>
      <c r="F70" s="223"/>
      <c r="G70" s="223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>
      <c r="A71" s="51"/>
      <c r="B71" s="223"/>
      <c r="C71" s="51"/>
      <c r="D71" s="223"/>
      <c r="E71" s="223"/>
      <c r="F71" s="223"/>
      <c r="G71" s="223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51"/>
      <c r="B72" s="223"/>
      <c r="C72" s="51"/>
      <c r="D72" s="223"/>
      <c r="E72" s="223"/>
      <c r="F72" s="223"/>
      <c r="G72" s="223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51"/>
      <c r="B73" s="223"/>
      <c r="C73" s="51"/>
      <c r="D73" s="223"/>
      <c r="E73" s="223"/>
      <c r="F73" s="223"/>
      <c r="G73" s="223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51"/>
      <c r="B74" s="223"/>
      <c r="C74" s="51"/>
      <c r="D74" s="223"/>
      <c r="E74" s="223"/>
      <c r="F74" s="223"/>
      <c r="G74" s="223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51"/>
      <c r="B75" s="223"/>
      <c r="C75" s="51"/>
      <c r="D75" s="223"/>
      <c r="E75" s="223"/>
      <c r="F75" s="223"/>
      <c r="G75" s="223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51"/>
      <c r="B76" s="223"/>
      <c r="C76" s="51"/>
      <c r="D76" s="223"/>
      <c r="E76" s="223"/>
      <c r="F76" s="223"/>
      <c r="G76" s="223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51"/>
      <c r="B77" s="223"/>
      <c r="C77" s="51"/>
      <c r="D77" s="223"/>
      <c r="E77" s="223"/>
      <c r="F77" s="223"/>
      <c r="G77" s="223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51"/>
      <c r="B78" s="223"/>
      <c r="C78" s="51"/>
      <c r="D78" s="223"/>
      <c r="E78" s="223"/>
      <c r="F78" s="223"/>
      <c r="G78" s="223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51"/>
      <c r="B79" s="223"/>
      <c r="C79" s="51"/>
      <c r="D79" s="223"/>
      <c r="E79" s="223"/>
      <c r="F79" s="223"/>
      <c r="G79" s="223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51"/>
      <c r="B80" s="223"/>
      <c r="C80" s="51"/>
      <c r="D80" s="223"/>
      <c r="E80" s="223"/>
      <c r="F80" s="223"/>
      <c r="G80" s="223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51"/>
      <c r="B81" s="223"/>
      <c r="C81" s="51"/>
      <c r="D81" s="223"/>
      <c r="E81" s="223"/>
      <c r="F81" s="223"/>
      <c r="G81" s="223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223"/>
      <c r="C82" s="51"/>
      <c r="D82" s="223"/>
      <c r="E82" s="223"/>
      <c r="F82" s="223"/>
      <c r="G82" s="223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51"/>
      <c r="B83" s="223"/>
      <c r="C83" s="51"/>
      <c r="D83" s="223"/>
      <c r="E83" s="223"/>
      <c r="F83" s="223"/>
      <c r="G83" s="223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51"/>
      <c r="B84" s="223"/>
      <c r="C84" s="51"/>
      <c r="D84" s="223"/>
      <c r="E84" s="223"/>
      <c r="F84" s="223"/>
      <c r="G84" s="223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223"/>
      <c r="C85" s="51"/>
      <c r="D85" s="223"/>
      <c r="E85" s="223"/>
      <c r="F85" s="223"/>
      <c r="G85" s="223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51"/>
      <c r="B86" s="223"/>
      <c r="C86" s="51"/>
      <c r="D86" s="223"/>
      <c r="E86" s="223"/>
      <c r="F86" s="223"/>
      <c r="G86" s="223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51"/>
      <c r="B87" s="223"/>
      <c r="C87" s="51"/>
      <c r="D87" s="223"/>
      <c r="E87" s="223"/>
      <c r="F87" s="223"/>
      <c r="G87" s="223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51"/>
      <c r="B88" s="223"/>
      <c r="C88" s="51"/>
      <c r="D88" s="223"/>
      <c r="E88" s="223"/>
      <c r="F88" s="223"/>
      <c r="G88" s="2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223"/>
      <c r="C89" s="51"/>
      <c r="D89" s="223"/>
      <c r="E89" s="223"/>
      <c r="F89" s="223"/>
      <c r="G89" s="223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223"/>
      <c r="C90" s="51"/>
      <c r="D90" s="223"/>
      <c r="E90" s="223"/>
      <c r="F90" s="223"/>
      <c r="G90" s="223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223"/>
      <c r="C91" s="51"/>
      <c r="D91" s="223"/>
      <c r="E91" s="223"/>
      <c r="F91" s="223"/>
      <c r="G91" s="223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51"/>
      <c r="B92" s="223"/>
      <c r="C92" s="51"/>
      <c r="D92" s="223"/>
      <c r="E92" s="223"/>
      <c r="F92" s="223"/>
      <c r="G92" s="223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51"/>
      <c r="B93" s="223"/>
      <c r="C93" s="51"/>
      <c r="D93" s="223"/>
      <c r="E93" s="223"/>
      <c r="F93" s="223"/>
      <c r="G93" s="223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51"/>
      <c r="B94" s="223"/>
      <c r="C94" s="51"/>
      <c r="D94" s="223"/>
      <c r="E94" s="223"/>
      <c r="F94" s="223"/>
      <c r="G94" s="223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223"/>
      <c r="C95" s="51"/>
      <c r="D95" s="223"/>
      <c r="E95" s="223"/>
      <c r="F95" s="223"/>
      <c r="G95" s="223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223"/>
      <c r="C96" s="51"/>
      <c r="D96" s="223"/>
      <c r="E96" s="223"/>
      <c r="F96" s="223"/>
      <c r="G96" s="223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1"/>
      <c r="B97" s="223"/>
      <c r="C97" s="51"/>
      <c r="D97" s="223"/>
      <c r="E97" s="223"/>
      <c r="F97" s="223"/>
      <c r="G97" s="223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51"/>
      <c r="B98" s="223"/>
      <c r="C98" s="51"/>
      <c r="D98" s="223"/>
      <c r="E98" s="223"/>
      <c r="F98" s="223"/>
      <c r="G98" s="223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51"/>
      <c r="B99" s="223"/>
      <c r="C99" s="51"/>
      <c r="D99" s="223"/>
      <c r="E99" s="223"/>
      <c r="F99" s="223"/>
      <c r="G99" s="223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51"/>
      <c r="B100" s="223"/>
      <c r="C100" s="51"/>
      <c r="D100" s="223"/>
      <c r="E100" s="223"/>
      <c r="F100" s="223"/>
      <c r="G100" s="223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223"/>
      <c r="C101" s="51"/>
      <c r="D101" s="223"/>
      <c r="E101" s="223"/>
      <c r="F101" s="223"/>
      <c r="G101" s="223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223"/>
      <c r="C102" s="51"/>
      <c r="D102" s="223"/>
      <c r="E102" s="223"/>
      <c r="F102" s="223"/>
      <c r="G102" s="223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223"/>
      <c r="C103" s="51"/>
      <c r="D103" s="223"/>
      <c r="E103" s="223"/>
      <c r="F103" s="223"/>
      <c r="G103" s="223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223"/>
      <c r="C104" s="51"/>
      <c r="D104" s="223"/>
      <c r="E104" s="223"/>
      <c r="F104" s="223"/>
      <c r="G104" s="22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223"/>
      <c r="C105" s="51"/>
      <c r="D105" s="223"/>
      <c r="E105" s="223"/>
      <c r="F105" s="223"/>
      <c r="G105" s="22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223"/>
      <c r="C106" s="51"/>
      <c r="D106" s="223"/>
      <c r="E106" s="223"/>
      <c r="F106" s="223"/>
      <c r="G106" s="223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51"/>
      <c r="B107" s="223"/>
      <c r="C107" s="51"/>
      <c r="D107" s="223"/>
      <c r="E107" s="223"/>
      <c r="F107" s="223"/>
      <c r="G107" s="223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51"/>
      <c r="B108" s="223"/>
      <c r="C108" s="51"/>
      <c r="D108" s="223"/>
      <c r="E108" s="223"/>
      <c r="F108" s="223"/>
      <c r="G108" s="223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51"/>
      <c r="B109" s="223"/>
      <c r="C109" s="51"/>
      <c r="D109" s="223"/>
      <c r="E109" s="223"/>
      <c r="F109" s="223"/>
      <c r="G109" s="223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223"/>
      <c r="C110" s="51"/>
      <c r="D110" s="223"/>
      <c r="E110" s="223"/>
      <c r="F110" s="223"/>
      <c r="G110" s="223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223"/>
      <c r="C111" s="51"/>
      <c r="D111" s="223"/>
      <c r="E111" s="223"/>
      <c r="F111" s="223"/>
      <c r="G111" s="223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223"/>
      <c r="C112" s="51"/>
      <c r="D112" s="223"/>
      <c r="E112" s="223"/>
      <c r="F112" s="223"/>
      <c r="G112" s="223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223"/>
      <c r="C113" s="51"/>
      <c r="D113" s="223"/>
      <c r="E113" s="223"/>
      <c r="F113" s="223"/>
      <c r="G113" s="223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223"/>
      <c r="C114" s="51"/>
      <c r="D114" s="223"/>
      <c r="E114" s="223"/>
      <c r="F114" s="223"/>
      <c r="G114" s="223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223"/>
      <c r="C115" s="51"/>
      <c r="D115" s="223"/>
      <c r="E115" s="223"/>
      <c r="F115" s="223"/>
      <c r="G115" s="223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223"/>
      <c r="C116" s="51"/>
      <c r="D116" s="223"/>
      <c r="E116" s="223"/>
      <c r="F116" s="223"/>
      <c r="G116" s="223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223"/>
      <c r="C117" s="51"/>
      <c r="D117" s="223"/>
      <c r="E117" s="223"/>
      <c r="F117" s="223"/>
      <c r="G117" s="223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223"/>
      <c r="C118" s="51"/>
      <c r="D118" s="223"/>
      <c r="E118" s="223"/>
      <c r="F118" s="223"/>
      <c r="G118" s="223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223"/>
      <c r="C119" s="51"/>
      <c r="D119" s="223"/>
      <c r="E119" s="223"/>
      <c r="F119" s="223"/>
      <c r="G119" s="223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223"/>
      <c r="C120" s="51"/>
      <c r="D120" s="223"/>
      <c r="E120" s="223"/>
      <c r="F120" s="223"/>
      <c r="G120" s="223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223"/>
      <c r="C121" s="51"/>
      <c r="D121" s="223"/>
      <c r="E121" s="223"/>
      <c r="F121" s="223"/>
      <c r="G121" s="223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223"/>
      <c r="C122" s="51"/>
      <c r="D122" s="223"/>
      <c r="E122" s="223"/>
      <c r="F122" s="223"/>
      <c r="G122" s="223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223"/>
      <c r="C123" s="51"/>
      <c r="D123" s="223"/>
      <c r="E123" s="223"/>
      <c r="F123" s="223"/>
      <c r="G123" s="223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223"/>
      <c r="C124" s="51"/>
      <c r="D124" s="223"/>
      <c r="E124" s="223"/>
      <c r="F124" s="223"/>
      <c r="G124" s="223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223"/>
      <c r="C125" s="51"/>
      <c r="D125" s="223"/>
      <c r="E125" s="223"/>
      <c r="F125" s="223"/>
      <c r="G125" s="223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223"/>
      <c r="C126" s="51"/>
      <c r="D126" s="223"/>
      <c r="E126" s="223"/>
      <c r="F126" s="223"/>
      <c r="G126" s="22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223"/>
      <c r="C127" s="51"/>
      <c r="D127" s="223"/>
      <c r="E127" s="223"/>
      <c r="F127" s="223"/>
      <c r="G127" s="223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223"/>
      <c r="C128" s="51"/>
      <c r="D128" s="223"/>
      <c r="E128" s="223"/>
      <c r="F128" s="223"/>
      <c r="G128" s="223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223"/>
      <c r="C129" s="51"/>
      <c r="D129" s="223"/>
      <c r="E129" s="223"/>
      <c r="F129" s="223"/>
      <c r="G129" s="223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223"/>
      <c r="C130" s="51"/>
      <c r="D130" s="223"/>
      <c r="E130" s="223"/>
      <c r="F130" s="223"/>
      <c r="G130" s="223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223"/>
      <c r="C131" s="51"/>
      <c r="D131" s="223"/>
      <c r="E131" s="223"/>
      <c r="F131" s="223"/>
      <c r="G131" s="223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223"/>
      <c r="C132" s="51"/>
      <c r="D132" s="223"/>
      <c r="E132" s="223"/>
      <c r="F132" s="223"/>
      <c r="G132" s="223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223"/>
      <c r="C133" s="51"/>
      <c r="D133" s="223"/>
      <c r="E133" s="223"/>
      <c r="F133" s="223"/>
      <c r="G133" s="223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223"/>
      <c r="C134" s="51"/>
      <c r="D134" s="223"/>
      <c r="E134" s="223"/>
      <c r="F134" s="223"/>
      <c r="G134" s="223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223"/>
      <c r="C135" s="51"/>
      <c r="D135" s="223"/>
      <c r="E135" s="223"/>
      <c r="F135" s="223"/>
      <c r="G135" s="223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223"/>
      <c r="C136" s="51"/>
      <c r="D136" s="223"/>
      <c r="E136" s="223"/>
      <c r="F136" s="223"/>
      <c r="G136" s="223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223"/>
      <c r="C137" s="51"/>
      <c r="D137" s="223"/>
      <c r="E137" s="223"/>
      <c r="F137" s="223"/>
      <c r="G137" s="2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223"/>
      <c r="C138" s="51"/>
      <c r="D138" s="223"/>
      <c r="E138" s="223"/>
      <c r="F138" s="223"/>
      <c r="G138" s="223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223"/>
      <c r="C139" s="51"/>
      <c r="D139" s="223"/>
      <c r="E139" s="223"/>
      <c r="F139" s="223"/>
      <c r="G139" s="223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223"/>
      <c r="C140" s="51"/>
      <c r="D140" s="223"/>
      <c r="E140" s="223"/>
      <c r="F140" s="223"/>
      <c r="G140" s="223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223"/>
      <c r="C141" s="51"/>
      <c r="D141" s="223"/>
      <c r="E141" s="223"/>
      <c r="F141" s="223"/>
      <c r="G141" s="223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223"/>
      <c r="C142" s="51"/>
      <c r="D142" s="223"/>
      <c r="E142" s="223"/>
      <c r="F142" s="223"/>
      <c r="G142" s="223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223"/>
      <c r="C143" s="51"/>
      <c r="D143" s="223"/>
      <c r="E143" s="223"/>
      <c r="F143" s="223"/>
      <c r="G143" s="223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223"/>
      <c r="C144" s="51"/>
      <c r="D144" s="223"/>
      <c r="E144" s="223"/>
      <c r="F144" s="223"/>
      <c r="G144" s="223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223"/>
      <c r="C145" s="51"/>
      <c r="D145" s="223"/>
      <c r="E145" s="223"/>
      <c r="F145" s="223"/>
      <c r="G145" s="223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223"/>
      <c r="C146" s="51"/>
      <c r="D146" s="223"/>
      <c r="E146" s="223"/>
      <c r="F146" s="223"/>
      <c r="G146" s="223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223"/>
      <c r="C147" s="51"/>
      <c r="D147" s="223"/>
      <c r="E147" s="223"/>
      <c r="F147" s="223"/>
      <c r="G147" s="223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223"/>
      <c r="C148" s="51"/>
      <c r="D148" s="223"/>
      <c r="E148" s="223"/>
      <c r="F148" s="223"/>
      <c r="G148" s="223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223"/>
      <c r="C149" s="51"/>
      <c r="D149" s="223"/>
      <c r="E149" s="223"/>
      <c r="F149" s="223"/>
      <c r="G149" s="223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223"/>
      <c r="C150" s="51"/>
      <c r="D150" s="223"/>
      <c r="E150" s="223"/>
      <c r="F150" s="223"/>
      <c r="G150" s="223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223"/>
      <c r="C151" s="51"/>
      <c r="D151" s="223"/>
      <c r="E151" s="223"/>
      <c r="F151" s="223"/>
      <c r="G151" s="223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223"/>
      <c r="C152" s="51"/>
      <c r="D152" s="223"/>
      <c r="E152" s="223"/>
      <c r="F152" s="223"/>
      <c r="G152" s="223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223"/>
      <c r="C153" s="51"/>
      <c r="D153" s="223"/>
      <c r="E153" s="223"/>
      <c r="F153" s="223"/>
      <c r="G153" s="223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223"/>
      <c r="C154" s="51"/>
      <c r="D154" s="223"/>
      <c r="E154" s="223"/>
      <c r="F154" s="223"/>
      <c r="G154" s="223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223"/>
      <c r="C155" s="51"/>
      <c r="D155" s="223"/>
      <c r="E155" s="223"/>
      <c r="F155" s="223"/>
      <c r="G155" s="223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223"/>
      <c r="C156" s="51"/>
      <c r="D156" s="223"/>
      <c r="E156" s="223"/>
      <c r="F156" s="223"/>
      <c r="G156" s="223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223"/>
      <c r="C157" s="51"/>
      <c r="D157" s="223"/>
      <c r="E157" s="223"/>
      <c r="F157" s="223"/>
      <c r="G157" s="223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223"/>
      <c r="C158" s="51"/>
      <c r="D158" s="223"/>
      <c r="E158" s="223"/>
      <c r="F158" s="223"/>
      <c r="G158" s="223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223"/>
      <c r="C159" s="51"/>
      <c r="D159" s="223"/>
      <c r="E159" s="223"/>
      <c r="F159" s="223"/>
      <c r="G159" s="223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223"/>
      <c r="C160" s="51"/>
      <c r="D160" s="223"/>
      <c r="E160" s="223"/>
      <c r="F160" s="223"/>
      <c r="G160" s="223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223"/>
      <c r="C161" s="51"/>
      <c r="D161" s="223"/>
      <c r="E161" s="223"/>
      <c r="F161" s="223"/>
      <c r="G161" s="223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223"/>
      <c r="C162" s="51"/>
      <c r="D162" s="223"/>
      <c r="E162" s="223"/>
      <c r="F162" s="223"/>
      <c r="G162" s="223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223"/>
      <c r="C163" s="51"/>
      <c r="D163" s="223"/>
      <c r="E163" s="223"/>
      <c r="F163" s="223"/>
      <c r="G163" s="223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223"/>
      <c r="C164" s="51"/>
      <c r="D164" s="223"/>
      <c r="E164" s="223"/>
      <c r="F164" s="223"/>
      <c r="G164" s="223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223"/>
      <c r="C165" s="51"/>
      <c r="D165" s="223"/>
      <c r="E165" s="223"/>
      <c r="F165" s="223"/>
      <c r="G165" s="223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223"/>
      <c r="C166" s="51"/>
      <c r="D166" s="223"/>
      <c r="E166" s="223"/>
      <c r="F166" s="223"/>
      <c r="G166" s="223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</sheetData>
  <mergeCells count="6">
    <mergeCell ref="A35:B35"/>
    <mergeCell ref="A1:J1"/>
    <mergeCell ref="K1:L1"/>
    <mergeCell ref="A13:L13"/>
    <mergeCell ref="A21:K21"/>
    <mergeCell ref="A23:B23"/>
  </mergeCells>
  <pageMargins left="0.511811024" right="0.511811024" top="0.78740157499999996" bottom="0.78740157499999996" header="0" footer="0"/>
  <pageSetup paperSize="12" scale="89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2"/>
  <sheetViews>
    <sheetView showGridLines="0" workbookViewId="0">
      <selection activeCell="K8" sqref="K8"/>
    </sheetView>
  </sheetViews>
  <sheetFormatPr defaultColWidth="14.42578125" defaultRowHeight="15" customHeight="1"/>
  <cols>
    <col min="1" max="1" width="23.28515625" customWidth="1"/>
    <col min="2" max="2" width="17.42578125" customWidth="1"/>
    <col min="3" max="3" width="31" customWidth="1"/>
    <col min="4" max="4" width="17.28515625" customWidth="1"/>
    <col min="5" max="5" width="13.5703125" customWidth="1"/>
    <col min="6" max="6" width="9.42578125" customWidth="1"/>
    <col min="7" max="7" width="9.140625" customWidth="1"/>
    <col min="8" max="8" width="11.85546875" customWidth="1"/>
    <col min="9" max="9" width="8.7109375" customWidth="1"/>
    <col min="10" max="10" width="15.42578125" customWidth="1"/>
    <col min="11" max="11" width="10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>
      <c r="A1" s="342" t="s">
        <v>221</v>
      </c>
      <c r="B1" s="343"/>
      <c r="C1" s="343"/>
      <c r="D1" s="343"/>
      <c r="E1" s="343"/>
      <c r="F1" s="343"/>
      <c r="G1" s="343"/>
      <c r="H1" s="343"/>
      <c r="I1" s="343"/>
      <c r="J1" s="344"/>
      <c r="K1" s="345" t="s">
        <v>28</v>
      </c>
      <c r="L1" s="344"/>
      <c r="M1" s="203"/>
      <c r="N1" s="51"/>
      <c r="O1" s="51"/>
      <c r="P1" s="203"/>
      <c r="Q1" s="203"/>
      <c r="R1" s="203"/>
      <c r="S1" s="203"/>
      <c r="T1" s="203"/>
      <c r="U1" s="203"/>
      <c r="V1" s="203"/>
      <c r="W1" s="51"/>
      <c r="X1" s="51"/>
      <c r="Y1" s="51"/>
      <c r="Z1" s="51"/>
    </row>
    <row r="2" spans="1:26" ht="15.75" customHeight="1">
      <c r="A2" s="224" t="s">
        <v>158</v>
      </c>
      <c r="B2" s="224" t="s">
        <v>159</v>
      </c>
      <c r="C2" s="224" t="s">
        <v>160</v>
      </c>
      <c r="D2" s="224" t="s">
        <v>161</v>
      </c>
      <c r="E2" s="224" t="s">
        <v>162</v>
      </c>
      <c r="F2" s="224" t="s">
        <v>163</v>
      </c>
      <c r="G2" s="224" t="s">
        <v>164</v>
      </c>
      <c r="H2" s="224" t="s">
        <v>165</v>
      </c>
      <c r="I2" s="224" t="s">
        <v>166</v>
      </c>
      <c r="J2" s="224" t="s">
        <v>167</v>
      </c>
      <c r="K2" s="225" t="s">
        <v>168</v>
      </c>
      <c r="L2" s="225" t="s">
        <v>169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customHeight="1">
      <c r="A3" s="287" t="s">
        <v>222</v>
      </c>
      <c r="B3" s="253" t="s">
        <v>181</v>
      </c>
      <c r="C3" s="227" t="s">
        <v>223</v>
      </c>
      <c r="D3" s="227" t="s">
        <v>173</v>
      </c>
      <c r="E3" s="227" t="s">
        <v>177</v>
      </c>
      <c r="F3" s="227">
        <v>40</v>
      </c>
      <c r="G3" s="229">
        <v>1089.9100000000001</v>
      </c>
      <c r="H3" s="229">
        <f t="shared" ref="H3:H8" si="0">F3*G3</f>
        <v>43596.4</v>
      </c>
      <c r="I3" s="230">
        <v>0.88</v>
      </c>
      <c r="J3" s="229">
        <f t="shared" ref="J3:J12" si="1">H3-(H3*I3)</f>
        <v>5231.5679999999993</v>
      </c>
      <c r="K3" s="231">
        <v>147000</v>
      </c>
      <c r="L3" s="231">
        <f t="shared" ref="L3:L4" si="2">K3*F3</f>
        <v>5880000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.75" customHeight="1">
      <c r="A4" s="287" t="s">
        <v>222</v>
      </c>
      <c r="B4" s="253" t="s">
        <v>181</v>
      </c>
      <c r="C4" s="227" t="s">
        <v>224</v>
      </c>
      <c r="D4" s="227" t="s">
        <v>173</v>
      </c>
      <c r="E4" s="227" t="s">
        <v>177</v>
      </c>
      <c r="F4" s="227">
        <v>60</v>
      </c>
      <c r="G4" s="229">
        <v>1089.9100000000001</v>
      </c>
      <c r="H4" s="229">
        <f t="shared" si="0"/>
        <v>65394.600000000006</v>
      </c>
      <c r="I4" s="230">
        <v>0.88</v>
      </c>
      <c r="J4" s="229">
        <f t="shared" si="1"/>
        <v>7847.351999999999</v>
      </c>
      <c r="K4" s="231">
        <v>147000</v>
      </c>
      <c r="L4" s="231">
        <f t="shared" si="2"/>
        <v>8820000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5.75" customHeight="1">
      <c r="A5" s="254" t="s">
        <v>225</v>
      </c>
      <c r="B5" s="255" t="s">
        <v>171</v>
      </c>
      <c r="C5" s="256" t="s">
        <v>223</v>
      </c>
      <c r="D5" s="256" t="s">
        <v>173</v>
      </c>
      <c r="E5" s="256" t="s">
        <v>177</v>
      </c>
      <c r="F5" s="257">
        <v>20</v>
      </c>
      <c r="G5" s="258">
        <v>397.5</v>
      </c>
      <c r="H5" s="258">
        <f t="shared" si="0"/>
        <v>7950</v>
      </c>
      <c r="I5" s="259">
        <v>0.88</v>
      </c>
      <c r="J5" s="258">
        <f t="shared" si="1"/>
        <v>954</v>
      </c>
      <c r="K5" s="260"/>
      <c r="L5" s="260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.75" customHeight="1">
      <c r="A6" s="261" t="s">
        <v>225</v>
      </c>
      <c r="B6" s="262" t="s">
        <v>171</v>
      </c>
      <c r="C6" s="263" t="s">
        <v>224</v>
      </c>
      <c r="D6" s="263" t="s">
        <v>173</v>
      </c>
      <c r="E6" s="263" t="s">
        <v>177</v>
      </c>
      <c r="F6" s="264">
        <v>20</v>
      </c>
      <c r="G6" s="265">
        <v>397.5</v>
      </c>
      <c r="H6" s="265">
        <f t="shared" si="0"/>
        <v>7950</v>
      </c>
      <c r="I6" s="266">
        <v>0.88</v>
      </c>
      <c r="J6" s="265">
        <f t="shared" si="1"/>
        <v>954</v>
      </c>
      <c r="K6" s="267"/>
      <c r="L6" s="267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5.75" customHeight="1">
      <c r="A7" s="288" t="s">
        <v>180</v>
      </c>
      <c r="B7" s="253" t="s">
        <v>181</v>
      </c>
      <c r="C7" s="227" t="s">
        <v>226</v>
      </c>
      <c r="D7" s="227" t="s">
        <v>183</v>
      </c>
      <c r="E7" s="227" t="s">
        <v>186</v>
      </c>
      <c r="F7" s="227">
        <v>10</v>
      </c>
      <c r="G7" s="229">
        <v>1130.17</v>
      </c>
      <c r="H7" s="229">
        <f t="shared" si="0"/>
        <v>11301.7</v>
      </c>
      <c r="I7" s="230">
        <v>0.88</v>
      </c>
      <c r="J7" s="229">
        <f t="shared" si="1"/>
        <v>1356.2039999999997</v>
      </c>
      <c r="K7" s="231">
        <v>49000</v>
      </c>
      <c r="L7" s="231">
        <f t="shared" ref="L7:L12" si="3">K7*F7</f>
        <v>490000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.75" customHeight="1">
      <c r="A8" s="288" t="s">
        <v>180</v>
      </c>
      <c r="B8" s="253" t="s">
        <v>181</v>
      </c>
      <c r="C8" s="227" t="s">
        <v>227</v>
      </c>
      <c r="D8" s="227" t="s">
        <v>183</v>
      </c>
      <c r="E8" s="227" t="s">
        <v>186</v>
      </c>
      <c r="F8" s="227">
        <v>6</v>
      </c>
      <c r="G8" s="229">
        <v>1130.17</v>
      </c>
      <c r="H8" s="229">
        <f t="shared" si="0"/>
        <v>6781.02</v>
      </c>
      <c r="I8" s="230">
        <v>0.88</v>
      </c>
      <c r="J8" s="229">
        <f t="shared" si="1"/>
        <v>813.72239999999965</v>
      </c>
      <c r="K8" s="231">
        <v>49000</v>
      </c>
      <c r="L8" s="231">
        <f t="shared" si="3"/>
        <v>294000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5.75" customHeight="1">
      <c r="A9" s="269" t="s">
        <v>189</v>
      </c>
      <c r="B9" s="253" t="s">
        <v>181</v>
      </c>
      <c r="C9" s="227" t="s">
        <v>228</v>
      </c>
      <c r="D9" s="227" t="s">
        <v>183</v>
      </c>
      <c r="E9" s="227" t="s">
        <v>193</v>
      </c>
      <c r="F9" s="227">
        <v>1</v>
      </c>
      <c r="G9" s="229">
        <v>15815</v>
      </c>
      <c r="H9" s="229">
        <f>F9*G9*B29</f>
        <v>5930.625</v>
      </c>
      <c r="I9" s="230">
        <v>0.25</v>
      </c>
      <c r="J9" s="229">
        <f t="shared" si="1"/>
        <v>4447.96875</v>
      </c>
      <c r="K9" s="231">
        <v>2400000</v>
      </c>
      <c r="L9" s="231">
        <f t="shared" si="3"/>
        <v>2400000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5.75" customHeight="1">
      <c r="A10" s="269" t="s">
        <v>189</v>
      </c>
      <c r="B10" s="253" t="s">
        <v>181</v>
      </c>
      <c r="C10" s="227" t="s">
        <v>230</v>
      </c>
      <c r="D10" s="227" t="s">
        <v>231</v>
      </c>
      <c r="E10" s="227" t="s">
        <v>193</v>
      </c>
      <c r="F10" s="228">
        <v>1000000</v>
      </c>
      <c r="G10" s="232">
        <v>0.02</v>
      </c>
      <c r="H10" s="229">
        <f t="shared" ref="H10:H11" si="4">F10*G10*B28</f>
        <v>0</v>
      </c>
      <c r="I10" s="230">
        <v>0.25</v>
      </c>
      <c r="J10" s="229">
        <f t="shared" si="1"/>
        <v>0</v>
      </c>
      <c r="K10" s="231">
        <v>1</v>
      </c>
      <c r="L10" s="231">
        <f t="shared" si="3"/>
        <v>1000000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5.75" customHeight="1">
      <c r="A11" s="269" t="s">
        <v>194</v>
      </c>
      <c r="B11" s="253" t="s">
        <v>181</v>
      </c>
      <c r="C11" s="227" t="s">
        <v>232</v>
      </c>
      <c r="D11" s="227" t="s">
        <v>233</v>
      </c>
      <c r="E11" s="227" t="s">
        <v>234</v>
      </c>
      <c r="F11" s="228">
        <v>4</v>
      </c>
      <c r="G11" s="232">
        <v>450</v>
      </c>
      <c r="H11" s="229">
        <f t="shared" si="4"/>
        <v>675</v>
      </c>
      <c r="I11" s="230">
        <v>0.25</v>
      </c>
      <c r="J11" s="229">
        <f t="shared" si="1"/>
        <v>506.25</v>
      </c>
      <c r="K11" s="231">
        <v>1</v>
      </c>
      <c r="L11" s="231">
        <f t="shared" si="3"/>
        <v>4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.75" customHeight="1">
      <c r="A12" s="269" t="s">
        <v>194</v>
      </c>
      <c r="B12" s="253" t="s">
        <v>181</v>
      </c>
      <c r="C12" s="227" t="s">
        <v>235</v>
      </c>
      <c r="D12" s="227" t="s">
        <v>233</v>
      </c>
      <c r="E12" s="227" t="s">
        <v>236</v>
      </c>
      <c r="F12" s="228">
        <v>4</v>
      </c>
      <c r="G12" s="232">
        <v>805</v>
      </c>
      <c r="H12" s="229">
        <f>F12*G12*B29</f>
        <v>1207.5</v>
      </c>
      <c r="I12" s="230">
        <v>0.25</v>
      </c>
      <c r="J12" s="229">
        <f t="shared" si="1"/>
        <v>905.625</v>
      </c>
      <c r="K12" s="231">
        <v>1</v>
      </c>
      <c r="L12" s="231">
        <f t="shared" si="3"/>
        <v>4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.75" customHeight="1">
      <c r="A13" s="237" t="s">
        <v>202</v>
      </c>
      <c r="B13" s="237"/>
      <c r="C13" s="237"/>
      <c r="D13" s="237"/>
      <c r="E13" s="237"/>
      <c r="F13" s="237"/>
      <c r="G13" s="237"/>
      <c r="H13" s="238">
        <f>SUM(H3:H12)</f>
        <v>150786.845</v>
      </c>
      <c r="I13" s="239">
        <f>AVERAGE(I3)</f>
        <v>0.88</v>
      </c>
      <c r="J13" s="238">
        <f>SUM(J3:J12)</f>
        <v>23016.690149999999</v>
      </c>
      <c r="K13" s="237"/>
      <c r="L13" s="240">
        <f>SUM(L3:L12)</f>
        <v>18884008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.75" customHeight="1">
      <c r="A14" s="350" t="s">
        <v>203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4"/>
      <c r="L14" s="241">
        <f>J13/L13</f>
        <v>1.2188456047042555E-3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5.75" customHeight="1">
      <c r="A15" s="51"/>
      <c r="B15" s="223"/>
      <c r="C15" s="51"/>
      <c r="D15" s="223"/>
      <c r="E15" s="223"/>
      <c r="F15" s="223"/>
      <c r="G15" s="223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.75" customHeight="1">
      <c r="A16" s="338" t="s">
        <v>204</v>
      </c>
      <c r="B16" s="339"/>
      <c r="C16" s="51"/>
      <c r="D16" s="223"/>
      <c r="E16" s="223"/>
      <c r="F16" s="223"/>
      <c r="G16" s="223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.75" customHeight="1">
      <c r="A17" s="242" t="s">
        <v>205</v>
      </c>
      <c r="B17" s="243">
        <f>J13</f>
        <v>23016.690149999999</v>
      </c>
      <c r="C17" s="51"/>
      <c r="D17" s="244"/>
      <c r="E17" s="244"/>
      <c r="F17" s="223"/>
      <c r="G17" s="223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.75" customHeight="1">
      <c r="A18" s="242" t="s">
        <v>206</v>
      </c>
      <c r="B18" s="243">
        <v>0</v>
      </c>
      <c r="C18" s="51"/>
      <c r="D18" s="244"/>
      <c r="E18" s="244"/>
      <c r="F18" s="223"/>
      <c r="G18" s="223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.75" customHeight="1">
      <c r="A19" s="242" t="s">
        <v>207</v>
      </c>
      <c r="B19" s="243"/>
      <c r="C19" s="51"/>
      <c r="D19" s="244"/>
      <c r="E19" s="244"/>
      <c r="F19" s="223"/>
      <c r="G19" s="223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.75" customHeight="1">
      <c r="A20" s="242" t="s">
        <v>208</v>
      </c>
      <c r="B20" s="243">
        <v>0</v>
      </c>
      <c r="C20" s="51"/>
      <c r="D20" s="244"/>
      <c r="E20" s="244"/>
      <c r="F20" s="223"/>
      <c r="G20" s="223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.75" customHeight="1">
      <c r="A21" s="245" t="s">
        <v>209</v>
      </c>
      <c r="B21" s="246">
        <f>B17+B18+B20</f>
        <v>23016.690149999999</v>
      </c>
      <c r="C21" s="51"/>
      <c r="D21" s="244"/>
      <c r="E21" s="244" t="s">
        <v>0</v>
      </c>
      <c r="F21" s="223"/>
      <c r="G21" s="223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>
      <c r="A22" s="242" t="s">
        <v>210</v>
      </c>
      <c r="B22" s="243">
        <f>B21/3</f>
        <v>7672.2300499999992</v>
      </c>
      <c r="C22" s="51"/>
      <c r="D22" s="244"/>
      <c r="E22" s="244"/>
      <c r="F22" s="223"/>
      <c r="G22" s="223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>
      <c r="A23" s="247" t="s">
        <v>211</v>
      </c>
      <c r="B23" s="248">
        <f>B19/B17</f>
        <v>0</v>
      </c>
      <c r="C23" s="51"/>
      <c r="D23" s="244"/>
      <c r="E23" s="244"/>
      <c r="F23" s="223"/>
      <c r="G23" s="223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>
      <c r="A24" s="51"/>
      <c r="B24" s="223"/>
      <c r="C24" s="51"/>
      <c r="D24" s="244"/>
      <c r="E24" s="244"/>
      <c r="F24" s="223"/>
      <c r="G24" s="223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>
      <c r="A25" s="247" t="s">
        <v>212</v>
      </c>
      <c r="B25" s="249">
        <v>6</v>
      </c>
      <c r="C25" s="51"/>
      <c r="D25" s="244"/>
      <c r="E25" s="244"/>
      <c r="F25" s="223"/>
      <c r="G25" s="223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>
      <c r="A26" s="247" t="s">
        <v>213</v>
      </c>
      <c r="B26" s="249">
        <v>1</v>
      </c>
      <c r="C26" s="51"/>
      <c r="D26" s="223"/>
      <c r="E26" s="223"/>
      <c r="F26" s="223"/>
      <c r="G26" s="223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>
      <c r="A27" s="51"/>
      <c r="B27" s="223"/>
      <c r="C27" s="51"/>
      <c r="D27" s="223"/>
      <c r="E27" s="223"/>
      <c r="F27" s="223"/>
      <c r="G27" s="22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>
      <c r="A28" s="351" t="s">
        <v>214</v>
      </c>
      <c r="B28" s="341"/>
      <c r="C28" s="51"/>
      <c r="D28" s="223"/>
      <c r="E28" s="223"/>
      <c r="F28" s="223"/>
      <c r="G28" s="223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>
      <c r="A29" s="281" t="s">
        <v>246</v>
      </c>
      <c r="B29" s="282">
        <v>0.375</v>
      </c>
      <c r="C29" s="51"/>
      <c r="D29" s="223"/>
      <c r="E29" s="223"/>
      <c r="F29" s="223"/>
      <c r="G29" s="223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>
      <c r="A30" s="283" t="s">
        <v>247</v>
      </c>
      <c r="B30" s="284">
        <v>0.3</v>
      </c>
      <c r="C30" s="51"/>
      <c r="D30" s="223"/>
      <c r="E30" s="223"/>
      <c r="F30" s="223"/>
      <c r="G30" s="223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customHeight="1">
      <c r="A31" s="283" t="s">
        <v>248</v>
      </c>
      <c r="B31" s="284">
        <v>0.3</v>
      </c>
      <c r="C31" s="51"/>
      <c r="D31" s="223"/>
      <c r="E31" s="223"/>
      <c r="F31" s="223"/>
      <c r="G31" s="22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>
      <c r="A32" s="283" t="s">
        <v>249</v>
      </c>
      <c r="B32" s="285">
        <v>0.65</v>
      </c>
      <c r="C32" s="51"/>
      <c r="D32" s="223"/>
      <c r="E32" s="223"/>
      <c r="F32" s="223"/>
      <c r="G32" s="223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>
      <c r="A33" s="283" t="s">
        <v>218</v>
      </c>
      <c r="B33" s="286" t="s">
        <v>219</v>
      </c>
      <c r="C33" s="51"/>
      <c r="D33" s="223"/>
      <c r="E33" s="223"/>
      <c r="F33" s="223"/>
      <c r="G33" s="22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>
      <c r="A34" s="283" t="s">
        <v>220</v>
      </c>
      <c r="B34" s="286">
        <v>90.45</v>
      </c>
      <c r="C34" s="51"/>
      <c r="D34" s="223"/>
      <c r="E34" s="223"/>
      <c r="F34" s="223"/>
      <c r="G34" s="22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>
      <c r="A35" s="51"/>
      <c r="B35" s="223"/>
      <c r="C35" s="51"/>
      <c r="D35" s="223"/>
      <c r="E35" s="223"/>
      <c r="F35" s="223"/>
      <c r="G35" s="223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>
      <c r="A36" s="51"/>
      <c r="B36" s="223"/>
      <c r="C36" s="51"/>
      <c r="D36" s="223"/>
      <c r="E36" s="223"/>
      <c r="F36" s="223"/>
      <c r="G36" s="223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>
      <c r="A37" s="51"/>
      <c r="B37" s="223"/>
      <c r="C37" s="51"/>
      <c r="D37" s="223"/>
      <c r="E37" s="223"/>
      <c r="F37" s="223"/>
      <c r="G37" s="223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customHeight="1">
      <c r="A38" s="51"/>
      <c r="B38" s="223"/>
      <c r="C38" s="51"/>
      <c r="D38" s="223"/>
      <c r="E38" s="223"/>
      <c r="F38" s="223"/>
      <c r="G38" s="223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>
      <c r="A39" s="51"/>
      <c r="B39" s="223"/>
      <c r="C39" s="51"/>
      <c r="D39" s="223"/>
      <c r="E39" s="223"/>
      <c r="F39" s="223"/>
      <c r="G39" s="2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>
      <c r="A40" s="51"/>
      <c r="B40" s="223"/>
      <c r="C40" s="51"/>
      <c r="D40" s="223"/>
      <c r="E40" s="223"/>
      <c r="F40" s="223"/>
      <c r="G40" s="223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>
      <c r="A41" s="51"/>
      <c r="B41" s="223"/>
      <c r="C41" s="51"/>
      <c r="D41" s="223"/>
      <c r="E41" s="223"/>
      <c r="F41" s="223"/>
      <c r="G41" s="223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>
      <c r="A42" s="51"/>
      <c r="B42" s="223"/>
      <c r="C42" s="51"/>
      <c r="D42" s="223"/>
      <c r="E42" s="223"/>
      <c r="F42" s="223"/>
      <c r="G42" s="223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>
      <c r="A43" s="51"/>
      <c r="B43" s="223"/>
      <c r="C43" s="51"/>
      <c r="D43" s="223"/>
      <c r="E43" s="223"/>
      <c r="F43" s="223"/>
      <c r="G43" s="223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>
      <c r="A44" s="51"/>
      <c r="B44" s="223"/>
      <c r="C44" s="51"/>
      <c r="D44" s="223"/>
      <c r="E44" s="223"/>
      <c r="F44" s="223"/>
      <c r="G44" s="223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>
      <c r="A45" s="51"/>
      <c r="B45" s="223"/>
      <c r="C45" s="51"/>
      <c r="D45" s="223"/>
      <c r="E45" s="223"/>
      <c r="F45" s="223"/>
      <c r="G45" s="223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>
      <c r="A46" s="51"/>
      <c r="B46" s="223"/>
      <c r="C46" s="51"/>
      <c r="D46" s="223"/>
      <c r="E46" s="223"/>
      <c r="F46" s="223"/>
      <c r="G46" s="223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51"/>
      <c r="B47" s="223"/>
      <c r="C47" s="51"/>
      <c r="D47" s="223"/>
      <c r="E47" s="223"/>
      <c r="F47" s="223"/>
      <c r="G47" s="223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51"/>
      <c r="B48" s="223"/>
      <c r="C48" s="51"/>
      <c r="D48" s="223"/>
      <c r="E48" s="223"/>
      <c r="F48" s="223"/>
      <c r="G48" s="223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>
      <c r="A49" s="51"/>
      <c r="B49" s="223"/>
      <c r="C49" s="51"/>
      <c r="D49" s="223"/>
      <c r="E49" s="223"/>
      <c r="F49" s="223"/>
      <c r="G49" s="223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>
      <c r="A50" s="51"/>
      <c r="B50" s="223"/>
      <c r="C50" s="51"/>
      <c r="D50" s="223"/>
      <c r="E50" s="223"/>
      <c r="F50" s="223"/>
      <c r="G50" s="223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51"/>
      <c r="B51" s="223"/>
      <c r="C51" s="51"/>
      <c r="D51" s="223"/>
      <c r="E51" s="223"/>
      <c r="F51" s="223"/>
      <c r="G51" s="223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51"/>
      <c r="B52" s="223"/>
      <c r="C52" s="51"/>
      <c r="D52" s="223"/>
      <c r="E52" s="223"/>
      <c r="F52" s="223"/>
      <c r="G52" s="223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51"/>
      <c r="B53" s="223"/>
      <c r="C53" s="51"/>
      <c r="D53" s="223"/>
      <c r="E53" s="223"/>
      <c r="F53" s="223"/>
      <c r="G53" s="223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51"/>
      <c r="B54" s="223"/>
      <c r="C54" s="51"/>
      <c r="D54" s="223"/>
      <c r="E54" s="223"/>
      <c r="F54" s="223"/>
      <c r="G54" s="223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51"/>
      <c r="B55" s="223"/>
      <c r="C55" s="51"/>
      <c r="D55" s="223"/>
      <c r="E55" s="223"/>
      <c r="F55" s="223"/>
      <c r="G55" s="223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223"/>
      <c r="C56" s="51"/>
      <c r="D56" s="223"/>
      <c r="E56" s="223"/>
      <c r="F56" s="223"/>
      <c r="G56" s="223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51"/>
      <c r="B57" s="223"/>
      <c r="C57" s="51"/>
      <c r="D57" s="223"/>
      <c r="E57" s="223"/>
      <c r="F57" s="223"/>
      <c r="G57" s="223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51"/>
      <c r="B58" s="223"/>
      <c r="C58" s="51"/>
      <c r="D58" s="223"/>
      <c r="E58" s="223"/>
      <c r="F58" s="223"/>
      <c r="G58" s="223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51"/>
      <c r="B59" s="223"/>
      <c r="C59" s="51"/>
      <c r="D59" s="223"/>
      <c r="E59" s="223"/>
      <c r="F59" s="223"/>
      <c r="G59" s="223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51"/>
      <c r="B60" s="223"/>
      <c r="C60" s="51"/>
      <c r="D60" s="223"/>
      <c r="E60" s="223"/>
      <c r="F60" s="223"/>
      <c r="G60" s="223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223"/>
      <c r="C61" s="51"/>
      <c r="D61" s="223"/>
      <c r="E61" s="223"/>
      <c r="F61" s="223"/>
      <c r="G61" s="223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51"/>
      <c r="B62" s="223"/>
      <c r="C62" s="51"/>
      <c r="D62" s="223"/>
      <c r="E62" s="223"/>
      <c r="F62" s="223"/>
      <c r="G62" s="223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>
      <c r="A63" s="51"/>
      <c r="B63" s="223"/>
      <c r="C63" s="51"/>
      <c r="D63" s="223"/>
      <c r="E63" s="223"/>
      <c r="F63" s="223"/>
      <c r="G63" s="223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>
      <c r="A64" s="51"/>
      <c r="B64" s="223"/>
      <c r="C64" s="51"/>
      <c r="D64" s="223"/>
      <c r="E64" s="223"/>
      <c r="F64" s="223"/>
      <c r="G64" s="223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>
      <c r="A65" s="51"/>
      <c r="B65" s="223"/>
      <c r="C65" s="51"/>
      <c r="D65" s="223"/>
      <c r="E65" s="223"/>
      <c r="F65" s="223"/>
      <c r="G65" s="223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>
      <c r="A66" s="51"/>
      <c r="B66" s="223"/>
      <c r="C66" s="51"/>
      <c r="D66" s="223"/>
      <c r="E66" s="223"/>
      <c r="F66" s="223"/>
      <c r="G66" s="223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51"/>
      <c r="B67" s="223"/>
      <c r="C67" s="51"/>
      <c r="D67" s="223"/>
      <c r="E67" s="223"/>
      <c r="F67" s="223"/>
      <c r="G67" s="223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51"/>
      <c r="B68" s="223"/>
      <c r="C68" s="51"/>
      <c r="D68" s="223"/>
      <c r="E68" s="223"/>
      <c r="F68" s="223"/>
      <c r="G68" s="223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51"/>
      <c r="B69" s="223"/>
      <c r="C69" s="51"/>
      <c r="D69" s="223"/>
      <c r="E69" s="223"/>
      <c r="F69" s="223"/>
      <c r="G69" s="223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51"/>
      <c r="B70" s="223"/>
      <c r="C70" s="51"/>
      <c r="D70" s="223"/>
      <c r="E70" s="223"/>
      <c r="F70" s="223"/>
      <c r="G70" s="223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>
      <c r="A71" s="51"/>
      <c r="B71" s="223"/>
      <c r="C71" s="51"/>
      <c r="D71" s="223"/>
      <c r="E71" s="223"/>
      <c r="F71" s="223"/>
      <c r="G71" s="223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51"/>
      <c r="B72" s="223"/>
      <c r="C72" s="51"/>
      <c r="D72" s="223"/>
      <c r="E72" s="223"/>
      <c r="F72" s="223"/>
      <c r="G72" s="223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51"/>
      <c r="B73" s="223"/>
      <c r="C73" s="51"/>
      <c r="D73" s="223"/>
      <c r="E73" s="223"/>
      <c r="F73" s="223"/>
      <c r="G73" s="223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51"/>
      <c r="B74" s="223"/>
      <c r="C74" s="51"/>
      <c r="D74" s="223"/>
      <c r="E74" s="223"/>
      <c r="F74" s="223"/>
      <c r="G74" s="223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51"/>
      <c r="B75" s="223"/>
      <c r="C75" s="51"/>
      <c r="D75" s="223"/>
      <c r="E75" s="223"/>
      <c r="F75" s="223"/>
      <c r="G75" s="223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51"/>
      <c r="B76" s="223"/>
      <c r="C76" s="51"/>
      <c r="D76" s="223"/>
      <c r="E76" s="223"/>
      <c r="F76" s="223"/>
      <c r="G76" s="223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51"/>
      <c r="B77" s="223"/>
      <c r="C77" s="51"/>
      <c r="D77" s="223"/>
      <c r="E77" s="223"/>
      <c r="F77" s="223"/>
      <c r="G77" s="223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51"/>
      <c r="B78" s="223"/>
      <c r="C78" s="51"/>
      <c r="D78" s="223"/>
      <c r="E78" s="223"/>
      <c r="F78" s="223"/>
      <c r="G78" s="223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51"/>
      <c r="B79" s="223"/>
      <c r="C79" s="51"/>
      <c r="D79" s="223"/>
      <c r="E79" s="223"/>
      <c r="F79" s="223"/>
      <c r="G79" s="223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51"/>
      <c r="B80" s="223"/>
      <c r="C80" s="51"/>
      <c r="D80" s="223"/>
      <c r="E80" s="223"/>
      <c r="F80" s="223"/>
      <c r="G80" s="223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51"/>
      <c r="B81" s="223"/>
      <c r="C81" s="51"/>
      <c r="D81" s="223"/>
      <c r="E81" s="223"/>
      <c r="F81" s="223"/>
      <c r="G81" s="223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223"/>
      <c r="C82" s="51"/>
      <c r="D82" s="223"/>
      <c r="E82" s="223"/>
      <c r="F82" s="223"/>
      <c r="G82" s="223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51"/>
      <c r="B83" s="223"/>
      <c r="C83" s="51"/>
      <c r="D83" s="223"/>
      <c r="E83" s="223"/>
      <c r="F83" s="223"/>
      <c r="G83" s="223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51"/>
      <c r="B84" s="223"/>
      <c r="C84" s="51"/>
      <c r="D84" s="223"/>
      <c r="E84" s="223"/>
      <c r="F84" s="223"/>
      <c r="G84" s="223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223"/>
      <c r="C85" s="51"/>
      <c r="D85" s="223"/>
      <c r="E85" s="223"/>
      <c r="F85" s="223"/>
      <c r="G85" s="223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51"/>
      <c r="B86" s="223"/>
      <c r="C86" s="51"/>
      <c r="D86" s="223"/>
      <c r="E86" s="223"/>
      <c r="F86" s="223"/>
      <c r="G86" s="223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51"/>
      <c r="B87" s="223"/>
      <c r="C87" s="51"/>
      <c r="D87" s="223"/>
      <c r="E87" s="223"/>
      <c r="F87" s="223"/>
      <c r="G87" s="223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51"/>
      <c r="B88" s="223"/>
      <c r="C88" s="51"/>
      <c r="D88" s="223"/>
      <c r="E88" s="223"/>
      <c r="F88" s="223"/>
      <c r="G88" s="2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223"/>
      <c r="C89" s="51"/>
      <c r="D89" s="223"/>
      <c r="E89" s="223"/>
      <c r="F89" s="223"/>
      <c r="G89" s="223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223"/>
      <c r="C90" s="51"/>
      <c r="D90" s="223"/>
      <c r="E90" s="223"/>
      <c r="F90" s="223"/>
      <c r="G90" s="223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223"/>
      <c r="C91" s="51"/>
      <c r="D91" s="223"/>
      <c r="E91" s="223"/>
      <c r="F91" s="223"/>
      <c r="G91" s="223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51"/>
      <c r="B92" s="223"/>
      <c r="C92" s="51"/>
      <c r="D92" s="223"/>
      <c r="E92" s="223"/>
      <c r="F92" s="223"/>
      <c r="G92" s="223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51"/>
      <c r="B93" s="223"/>
      <c r="C93" s="51"/>
      <c r="D93" s="223"/>
      <c r="E93" s="223"/>
      <c r="F93" s="223"/>
      <c r="G93" s="223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51"/>
      <c r="B94" s="223"/>
      <c r="C94" s="51"/>
      <c r="D94" s="223"/>
      <c r="E94" s="223"/>
      <c r="F94" s="223"/>
      <c r="G94" s="223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223"/>
      <c r="C95" s="51"/>
      <c r="D95" s="223"/>
      <c r="E95" s="223"/>
      <c r="F95" s="223"/>
      <c r="G95" s="223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223"/>
      <c r="C96" s="51"/>
      <c r="D96" s="223"/>
      <c r="E96" s="223"/>
      <c r="F96" s="223"/>
      <c r="G96" s="223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1"/>
      <c r="B97" s="223"/>
      <c r="C97" s="51"/>
      <c r="D97" s="223"/>
      <c r="E97" s="223"/>
      <c r="F97" s="223"/>
      <c r="G97" s="223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51"/>
      <c r="B98" s="223"/>
      <c r="C98" s="51"/>
      <c r="D98" s="223"/>
      <c r="E98" s="223"/>
      <c r="F98" s="223"/>
      <c r="G98" s="223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51"/>
      <c r="B99" s="223"/>
      <c r="C99" s="51"/>
      <c r="D99" s="223"/>
      <c r="E99" s="223"/>
      <c r="F99" s="223"/>
      <c r="G99" s="223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51"/>
      <c r="B100" s="223"/>
      <c r="C100" s="51"/>
      <c r="D100" s="223"/>
      <c r="E100" s="223"/>
      <c r="F100" s="223"/>
      <c r="G100" s="223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223"/>
      <c r="C101" s="51"/>
      <c r="D101" s="223"/>
      <c r="E101" s="223"/>
      <c r="F101" s="223"/>
      <c r="G101" s="223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223"/>
      <c r="C102" s="51"/>
      <c r="D102" s="223"/>
      <c r="E102" s="223"/>
      <c r="F102" s="223"/>
      <c r="G102" s="223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223"/>
      <c r="C103" s="51"/>
      <c r="D103" s="223"/>
      <c r="E103" s="223"/>
      <c r="F103" s="223"/>
      <c r="G103" s="223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223"/>
      <c r="C104" s="51"/>
      <c r="D104" s="223"/>
      <c r="E104" s="223"/>
      <c r="F104" s="223"/>
      <c r="G104" s="22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223"/>
      <c r="C105" s="51"/>
      <c r="D105" s="223"/>
      <c r="E105" s="223"/>
      <c r="F105" s="223"/>
      <c r="G105" s="22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223"/>
      <c r="C106" s="51"/>
      <c r="D106" s="223"/>
      <c r="E106" s="223"/>
      <c r="F106" s="223"/>
      <c r="G106" s="223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51"/>
      <c r="B107" s="223"/>
      <c r="C107" s="51"/>
      <c r="D107" s="223"/>
      <c r="E107" s="223"/>
      <c r="F107" s="223"/>
      <c r="G107" s="223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51"/>
      <c r="B108" s="223"/>
      <c r="C108" s="51"/>
      <c r="D108" s="223"/>
      <c r="E108" s="223"/>
      <c r="F108" s="223"/>
      <c r="G108" s="223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51"/>
      <c r="B109" s="223"/>
      <c r="C109" s="51"/>
      <c r="D109" s="223"/>
      <c r="E109" s="223"/>
      <c r="F109" s="223"/>
      <c r="G109" s="223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223"/>
      <c r="C110" s="51"/>
      <c r="D110" s="223"/>
      <c r="E110" s="223"/>
      <c r="F110" s="223"/>
      <c r="G110" s="223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223"/>
      <c r="C111" s="51"/>
      <c r="D111" s="223"/>
      <c r="E111" s="223"/>
      <c r="F111" s="223"/>
      <c r="G111" s="223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223"/>
      <c r="C112" s="51"/>
      <c r="D112" s="223"/>
      <c r="E112" s="223"/>
      <c r="F112" s="223"/>
      <c r="G112" s="223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223"/>
      <c r="C113" s="51"/>
      <c r="D113" s="223"/>
      <c r="E113" s="223"/>
      <c r="F113" s="223"/>
      <c r="G113" s="223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223"/>
      <c r="C114" s="51"/>
      <c r="D114" s="223"/>
      <c r="E114" s="223"/>
      <c r="F114" s="223"/>
      <c r="G114" s="223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223"/>
      <c r="C115" s="51"/>
      <c r="D115" s="223"/>
      <c r="E115" s="223"/>
      <c r="F115" s="223"/>
      <c r="G115" s="223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223"/>
      <c r="C116" s="51"/>
      <c r="D116" s="223"/>
      <c r="E116" s="223"/>
      <c r="F116" s="223"/>
      <c r="G116" s="223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223"/>
      <c r="C117" s="51"/>
      <c r="D117" s="223"/>
      <c r="E117" s="223"/>
      <c r="F117" s="223"/>
      <c r="G117" s="223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223"/>
      <c r="C118" s="51"/>
      <c r="D118" s="223"/>
      <c r="E118" s="223"/>
      <c r="F118" s="223"/>
      <c r="G118" s="223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223"/>
      <c r="C119" s="51"/>
      <c r="D119" s="223"/>
      <c r="E119" s="223"/>
      <c r="F119" s="223"/>
      <c r="G119" s="223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223"/>
      <c r="C120" s="51"/>
      <c r="D120" s="223"/>
      <c r="E120" s="223"/>
      <c r="F120" s="223"/>
      <c r="G120" s="223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223"/>
      <c r="C121" s="51"/>
      <c r="D121" s="223"/>
      <c r="E121" s="223"/>
      <c r="F121" s="223"/>
      <c r="G121" s="223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223"/>
      <c r="C122" s="51"/>
      <c r="D122" s="223"/>
      <c r="E122" s="223"/>
      <c r="F122" s="223"/>
      <c r="G122" s="223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223"/>
      <c r="C123" s="51"/>
      <c r="D123" s="223"/>
      <c r="E123" s="223"/>
      <c r="F123" s="223"/>
      <c r="G123" s="223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223"/>
      <c r="C124" s="51"/>
      <c r="D124" s="223"/>
      <c r="E124" s="223"/>
      <c r="F124" s="223"/>
      <c r="G124" s="223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223"/>
      <c r="C125" s="51"/>
      <c r="D125" s="223"/>
      <c r="E125" s="223"/>
      <c r="F125" s="223"/>
      <c r="G125" s="223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223"/>
      <c r="C126" s="51"/>
      <c r="D126" s="223"/>
      <c r="E126" s="223"/>
      <c r="F126" s="223"/>
      <c r="G126" s="22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223"/>
      <c r="C127" s="51"/>
      <c r="D127" s="223"/>
      <c r="E127" s="223"/>
      <c r="F127" s="223"/>
      <c r="G127" s="223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223"/>
      <c r="C128" s="51"/>
      <c r="D128" s="223"/>
      <c r="E128" s="223"/>
      <c r="F128" s="223"/>
      <c r="G128" s="223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223"/>
      <c r="C129" s="51"/>
      <c r="D129" s="223"/>
      <c r="E129" s="223"/>
      <c r="F129" s="223"/>
      <c r="G129" s="223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223"/>
      <c r="C130" s="51"/>
      <c r="D130" s="223"/>
      <c r="E130" s="223"/>
      <c r="F130" s="223"/>
      <c r="G130" s="223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223"/>
      <c r="C131" s="51"/>
      <c r="D131" s="223"/>
      <c r="E131" s="223"/>
      <c r="F131" s="223"/>
      <c r="G131" s="223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223"/>
      <c r="C132" s="51"/>
      <c r="D132" s="223"/>
      <c r="E132" s="223"/>
      <c r="F132" s="223"/>
      <c r="G132" s="223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223"/>
      <c r="C133" s="51"/>
      <c r="D133" s="223"/>
      <c r="E133" s="223"/>
      <c r="F133" s="223"/>
      <c r="G133" s="223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223"/>
      <c r="C134" s="51"/>
      <c r="D134" s="223"/>
      <c r="E134" s="223"/>
      <c r="F134" s="223"/>
      <c r="G134" s="223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223"/>
      <c r="C135" s="51"/>
      <c r="D135" s="223"/>
      <c r="E135" s="223"/>
      <c r="F135" s="223"/>
      <c r="G135" s="223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223"/>
      <c r="C136" s="51"/>
      <c r="D136" s="223"/>
      <c r="E136" s="223"/>
      <c r="F136" s="223"/>
      <c r="G136" s="223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223"/>
      <c r="C137" s="51"/>
      <c r="D137" s="223"/>
      <c r="E137" s="223"/>
      <c r="F137" s="223"/>
      <c r="G137" s="2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223"/>
      <c r="C138" s="51"/>
      <c r="D138" s="223"/>
      <c r="E138" s="223"/>
      <c r="F138" s="223"/>
      <c r="G138" s="223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223"/>
      <c r="C139" s="51"/>
      <c r="D139" s="223"/>
      <c r="E139" s="223"/>
      <c r="F139" s="223"/>
      <c r="G139" s="223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223"/>
      <c r="C140" s="51"/>
      <c r="D140" s="223"/>
      <c r="E140" s="223"/>
      <c r="F140" s="223"/>
      <c r="G140" s="223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223"/>
      <c r="C141" s="51"/>
      <c r="D141" s="223"/>
      <c r="E141" s="223"/>
      <c r="F141" s="223"/>
      <c r="G141" s="223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223"/>
      <c r="C142" s="51"/>
      <c r="D142" s="223"/>
      <c r="E142" s="223"/>
      <c r="F142" s="223"/>
      <c r="G142" s="223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223"/>
      <c r="C143" s="51"/>
      <c r="D143" s="223"/>
      <c r="E143" s="223"/>
      <c r="F143" s="223"/>
      <c r="G143" s="223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223"/>
      <c r="C144" s="51"/>
      <c r="D144" s="223"/>
      <c r="E144" s="223"/>
      <c r="F144" s="223"/>
      <c r="G144" s="223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223"/>
      <c r="C145" s="51"/>
      <c r="D145" s="223"/>
      <c r="E145" s="223"/>
      <c r="F145" s="223"/>
      <c r="G145" s="223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223"/>
      <c r="C146" s="51"/>
      <c r="D146" s="223"/>
      <c r="E146" s="223"/>
      <c r="F146" s="223"/>
      <c r="G146" s="223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223"/>
      <c r="C147" s="51"/>
      <c r="D147" s="223"/>
      <c r="E147" s="223"/>
      <c r="F147" s="223"/>
      <c r="G147" s="223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223"/>
      <c r="C148" s="51"/>
      <c r="D148" s="223"/>
      <c r="E148" s="223"/>
      <c r="F148" s="223"/>
      <c r="G148" s="223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223"/>
      <c r="C149" s="51"/>
      <c r="D149" s="223"/>
      <c r="E149" s="223"/>
      <c r="F149" s="223"/>
      <c r="G149" s="223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223"/>
      <c r="C150" s="51"/>
      <c r="D150" s="223"/>
      <c r="E150" s="223"/>
      <c r="F150" s="223"/>
      <c r="G150" s="223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223"/>
      <c r="C151" s="51"/>
      <c r="D151" s="223"/>
      <c r="E151" s="223"/>
      <c r="F151" s="223"/>
      <c r="G151" s="223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223"/>
      <c r="C152" s="51"/>
      <c r="D152" s="223"/>
      <c r="E152" s="223"/>
      <c r="F152" s="223"/>
      <c r="G152" s="223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223"/>
      <c r="C153" s="51"/>
      <c r="D153" s="223"/>
      <c r="E153" s="223"/>
      <c r="F153" s="223"/>
      <c r="G153" s="223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223"/>
      <c r="C154" s="51"/>
      <c r="D154" s="223"/>
      <c r="E154" s="223"/>
      <c r="F154" s="223"/>
      <c r="G154" s="223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223"/>
      <c r="C155" s="51"/>
      <c r="D155" s="223"/>
      <c r="E155" s="223"/>
      <c r="F155" s="223"/>
      <c r="G155" s="223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223"/>
      <c r="C156" s="51"/>
      <c r="D156" s="223"/>
      <c r="E156" s="223"/>
      <c r="F156" s="223"/>
      <c r="G156" s="223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223"/>
      <c r="C157" s="51"/>
      <c r="D157" s="223"/>
      <c r="E157" s="223"/>
      <c r="F157" s="223"/>
      <c r="G157" s="223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223"/>
      <c r="C158" s="51"/>
      <c r="D158" s="223"/>
      <c r="E158" s="223"/>
      <c r="F158" s="223"/>
      <c r="G158" s="223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223"/>
      <c r="C159" s="51"/>
      <c r="D159" s="223"/>
      <c r="E159" s="223"/>
      <c r="F159" s="223"/>
      <c r="G159" s="223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  <row r="1001" spans="1:26" ht="15.75" customHeight="1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</row>
    <row r="1002" spans="1:26" ht="15.75" customHeight="1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</row>
  </sheetData>
  <mergeCells count="5">
    <mergeCell ref="A1:J1"/>
    <mergeCell ref="K1:L1"/>
    <mergeCell ref="A14:K14"/>
    <mergeCell ref="A16:B16"/>
    <mergeCell ref="A28:B28"/>
  </mergeCells>
  <pageMargins left="0.511811024" right="0.511811024" top="0.78740157499999996" bottom="0.78740157499999996" header="0" footer="0"/>
  <pageSetup paperSize="12" scale="89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showGridLines="0" workbookViewId="0"/>
  </sheetViews>
  <sheetFormatPr defaultColWidth="14.42578125" defaultRowHeight="15" customHeight="1"/>
  <cols>
    <col min="1" max="6" width="9.1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997"/>
  <sheetViews>
    <sheetView showGridLines="0" workbookViewId="0"/>
  </sheetViews>
  <sheetFormatPr defaultColWidth="14.42578125" defaultRowHeight="15" customHeight="1"/>
  <cols>
    <col min="1" max="1" width="3.5703125" customWidth="1"/>
    <col min="2" max="2" width="4" customWidth="1"/>
    <col min="3" max="3" width="47.140625" customWidth="1"/>
    <col min="4" max="4" width="12.42578125" customWidth="1"/>
    <col min="5" max="5" width="9.7109375" customWidth="1"/>
    <col min="6" max="6" width="14.7109375" customWidth="1"/>
    <col min="7" max="7" width="18.5703125" customWidth="1"/>
    <col min="8" max="8" width="13.42578125" customWidth="1"/>
    <col min="9" max="9" width="13" customWidth="1"/>
    <col min="10" max="10" width="19.5703125" customWidth="1"/>
    <col min="11" max="11" width="16.5703125" customWidth="1"/>
    <col min="12" max="12" width="6.5703125" customWidth="1"/>
    <col min="13" max="13" width="9.140625" customWidth="1"/>
    <col min="14" max="16" width="9.140625" hidden="1" customWidth="1"/>
    <col min="17" max="17" width="35.85546875" hidden="1" customWidth="1"/>
    <col min="18" max="18" width="10.5703125" hidden="1" customWidth="1"/>
    <col min="19" max="21" width="9.140625" hidden="1" customWidth="1"/>
    <col min="22" max="22" width="14.5703125" hidden="1" customWidth="1"/>
    <col min="23" max="24" width="9.140625" hidden="1" customWidth="1"/>
    <col min="25" max="25" width="18.85546875" hidden="1" customWidth="1"/>
    <col min="26" max="30" width="9.140625" hidden="1" customWidth="1"/>
    <col min="31" max="31" width="13.85546875" hidden="1" customWidth="1"/>
    <col min="32" max="33" width="9.140625" hidden="1" customWidth="1"/>
    <col min="34" max="34" width="14.140625" hidden="1" customWidth="1"/>
    <col min="35" max="36" width="9.140625" hidden="1" customWidth="1"/>
    <col min="37" max="37" width="8.7109375" hidden="1" customWidth="1"/>
    <col min="38" max="55" width="8.7109375" customWidth="1"/>
  </cols>
  <sheetData>
    <row r="1" spans="1:55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3"/>
      <c r="R1" s="3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>
      <c r="A2" s="4"/>
      <c r="B2" s="292"/>
      <c r="C2" s="293"/>
      <c r="D2" s="293"/>
      <c r="E2" s="293"/>
      <c r="F2" s="293"/>
      <c r="G2" s="293"/>
      <c r="H2" s="293"/>
      <c r="I2" s="294"/>
      <c r="J2" s="301" t="s">
        <v>1</v>
      </c>
      <c r="K2" s="302"/>
      <c r="L2" s="303"/>
      <c r="M2" s="4"/>
      <c r="N2" s="4"/>
      <c r="O2" s="4"/>
      <c r="P2" s="4"/>
      <c r="Q2" s="3"/>
      <c r="R2" s="3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6.25">
      <c r="A3" s="4"/>
      <c r="B3" s="295"/>
      <c r="C3" s="296"/>
      <c r="D3" s="296"/>
      <c r="E3" s="296"/>
      <c r="F3" s="296"/>
      <c r="G3" s="296"/>
      <c r="H3" s="296"/>
      <c r="I3" s="297"/>
      <c r="J3" s="7" t="s">
        <v>2</v>
      </c>
      <c r="K3" s="304">
        <f>SUMPRODUCT(F9:F46,K9:K46)</f>
        <v>0</v>
      </c>
      <c r="L3" s="305"/>
      <c r="M3" s="4"/>
      <c r="N3" s="4"/>
      <c r="O3" s="4"/>
      <c r="P3" s="8"/>
      <c r="Q3" s="3"/>
      <c r="R3" s="3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>
      <c r="A4" s="4"/>
      <c r="B4" s="295"/>
      <c r="C4" s="296"/>
      <c r="D4" s="296"/>
      <c r="E4" s="296"/>
      <c r="F4" s="296"/>
      <c r="G4" s="296"/>
      <c r="H4" s="296"/>
      <c r="I4" s="297"/>
      <c r="J4" s="7" t="s">
        <v>3</v>
      </c>
      <c r="K4" s="304">
        <f>SUM(SCE_ESTADO!Z9:Z46)</f>
        <v>0</v>
      </c>
      <c r="L4" s="305"/>
      <c r="M4" s="4"/>
      <c r="N4" s="4"/>
      <c r="O4" s="4"/>
      <c r="P4" s="9"/>
      <c r="Q4" s="3"/>
      <c r="R4" s="3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>
      <c r="A5" s="4"/>
      <c r="B5" s="295"/>
      <c r="C5" s="296"/>
      <c r="D5" s="296"/>
      <c r="E5" s="296"/>
      <c r="F5" s="296"/>
      <c r="G5" s="296"/>
      <c r="H5" s="296"/>
      <c r="I5" s="297"/>
      <c r="J5" s="7" t="s">
        <v>4</v>
      </c>
      <c r="K5" s="306">
        <f>SUM(F9:F46)</f>
        <v>0</v>
      </c>
      <c r="L5" s="305"/>
      <c r="M5" s="4"/>
      <c r="N5" s="4"/>
      <c r="O5" s="4"/>
      <c r="P5" s="4"/>
      <c r="Q5" s="3"/>
      <c r="R5" s="3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0"/>
      <c r="AF5" s="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27" customHeight="1">
      <c r="A6" s="4"/>
      <c r="B6" s="295"/>
      <c r="C6" s="296"/>
      <c r="D6" s="296"/>
      <c r="E6" s="296"/>
      <c r="F6" s="296"/>
      <c r="G6" s="296"/>
      <c r="H6" s="296"/>
      <c r="I6" s="297"/>
      <c r="J6" s="11" t="s">
        <v>5</v>
      </c>
      <c r="K6" s="306">
        <f>SUM(SCE_ESTADO!AB9:AB46)</f>
        <v>0</v>
      </c>
      <c r="L6" s="305"/>
      <c r="M6" s="4"/>
      <c r="N6" s="4"/>
      <c r="O6" s="4"/>
      <c r="P6" s="4"/>
      <c r="Q6" s="3"/>
      <c r="R6" s="3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>
      <c r="A7" s="4"/>
      <c r="B7" s="298"/>
      <c r="C7" s="299"/>
      <c r="D7" s="299"/>
      <c r="E7" s="299"/>
      <c r="F7" s="299"/>
      <c r="G7" s="299"/>
      <c r="H7" s="299"/>
      <c r="I7" s="300"/>
      <c r="J7" s="7" t="s">
        <v>6</v>
      </c>
      <c r="K7" s="313">
        <f>IFERROR(K4*1000/K6,0)</f>
        <v>0</v>
      </c>
      <c r="L7" s="305"/>
      <c r="M7" s="4"/>
      <c r="N7" s="4"/>
      <c r="O7" s="4"/>
      <c r="P7" s="4"/>
      <c r="Q7" s="3"/>
      <c r="R7" s="3"/>
      <c r="S7" s="5"/>
      <c r="T7" s="4"/>
      <c r="U7" s="4"/>
      <c r="V7" s="4"/>
      <c r="W7" s="4"/>
      <c r="X7" s="4"/>
      <c r="Y7" s="4"/>
      <c r="Z7" s="4"/>
      <c r="AA7" s="4"/>
      <c r="AB7" s="4"/>
      <c r="AC7" s="12"/>
      <c r="AD7" s="12"/>
      <c r="AE7" s="12"/>
      <c r="AF7" s="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5.75" customHeight="1">
      <c r="A8" s="4"/>
      <c r="B8" s="319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5" t="s">
        <v>13</v>
      </c>
      <c r="I8" s="15" t="s">
        <v>14</v>
      </c>
      <c r="J8" s="14" t="s">
        <v>15</v>
      </c>
      <c r="K8" s="14" t="s">
        <v>16</v>
      </c>
      <c r="L8" s="16" t="s">
        <v>17</v>
      </c>
      <c r="M8" s="4"/>
      <c r="N8" s="4"/>
      <c r="O8" s="4"/>
      <c r="P8" s="314" t="s">
        <v>7</v>
      </c>
      <c r="Q8" s="17" t="s">
        <v>18</v>
      </c>
      <c r="R8" s="18" t="s">
        <v>19</v>
      </c>
      <c r="S8" s="19" t="s">
        <v>20</v>
      </c>
      <c r="T8" s="19" t="s">
        <v>21</v>
      </c>
      <c r="U8" s="19" t="s">
        <v>22</v>
      </c>
      <c r="V8" s="19" t="s">
        <v>16</v>
      </c>
      <c r="W8" s="19" t="s">
        <v>23</v>
      </c>
      <c r="X8" s="19" t="s">
        <v>24</v>
      </c>
      <c r="Y8" s="18" t="s">
        <v>25</v>
      </c>
      <c r="Z8" s="18" t="s">
        <v>26</v>
      </c>
      <c r="AA8" s="18" t="s">
        <v>27</v>
      </c>
      <c r="AB8" s="18" t="s">
        <v>28</v>
      </c>
      <c r="AC8" s="18" t="s">
        <v>29</v>
      </c>
      <c r="AD8" s="18" t="s">
        <v>30</v>
      </c>
      <c r="AE8" s="18" t="s">
        <v>31</v>
      </c>
      <c r="AF8" s="19" t="s">
        <v>32</v>
      </c>
      <c r="AG8" s="19" t="s">
        <v>17</v>
      </c>
      <c r="AH8" s="19"/>
      <c r="AI8" s="20"/>
      <c r="AJ8" s="21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15" customHeight="1">
      <c r="A9" s="22"/>
      <c r="B9" s="290"/>
      <c r="C9" s="23" t="str">
        <f t="shared" ref="C9:C43" si="0">Q9</f>
        <v>SC NO AR</v>
      </c>
      <c r="D9" s="24" t="str">
        <f t="shared" ref="D9:D46" si="1">IFERROR(VLOOKUP(C9,$Q:$S,2,0),"")</f>
        <v>SEG-SEX</v>
      </c>
      <c r="E9" s="24" t="str">
        <f>IFERROR(VLOOKUP(C9,$Q:$S,3,0),"")</f>
        <v>6H30</v>
      </c>
      <c r="F9" s="25"/>
      <c r="G9" s="26"/>
      <c r="H9" s="307" t="s">
        <v>33</v>
      </c>
      <c r="I9" s="308"/>
      <c r="J9" s="27">
        <f t="shared" ref="J9:J46" si="2">IFERROR(AE9,"")</f>
        <v>893159.64800000004</v>
      </c>
      <c r="K9" s="28">
        <f t="shared" ref="K9:K46" si="3">IFERROR((IF($K$8=$T$8,VLOOKUP(C9,$Q:$X,4,0),IF($K$8=$U$8,VLOOKUP(C9,$Q:$X,5,0),IF($K$8=$V$8,VLOOKUP(C9,$Q:$X,6,0),IF($K$8=$W$8,VLOOKUP(C9,$Q:$X,7,0),VLOOKUP(C9,$Q:$X,8,0)))))),"")</f>
        <v>4318</v>
      </c>
      <c r="L9" s="29">
        <f t="shared" ref="L9:L46" si="4">IFERROR(((K9*1000)/J9)-((K9*1000)/J9)*(G9/100),"")</f>
        <v>4.8345220360873267</v>
      </c>
      <c r="M9" s="30"/>
      <c r="N9" s="20"/>
      <c r="O9" s="4"/>
      <c r="P9" s="315"/>
      <c r="Q9" s="31" t="s">
        <v>34</v>
      </c>
      <c r="R9" s="32" t="s">
        <v>35</v>
      </c>
      <c r="S9" s="32" t="s">
        <v>36</v>
      </c>
      <c r="T9" s="33">
        <f t="shared" ref="T9:T46" si="5">V9*0.375</f>
        <v>1619.25</v>
      </c>
      <c r="U9" s="33">
        <f t="shared" ref="U9:U46" si="6">IF(V9="","",(V9*AF9))</f>
        <v>2806.7000000000003</v>
      </c>
      <c r="V9" s="34">
        <v>4318</v>
      </c>
      <c r="W9" s="33">
        <f t="shared" ref="W9:W46" si="7">IF(V9="","",(V9*1.5))</f>
        <v>6477</v>
      </c>
      <c r="X9" s="33">
        <f t="shared" ref="X9:X46" si="8">IF(V9="","",(V9*2))</f>
        <v>8636</v>
      </c>
      <c r="Y9" s="33">
        <f t="shared" ref="Y9:Y46" si="9">IFERROR(VLOOKUP(Q9,$C$8:$K$51,9,0)-((VLOOKUP(Q9,$C$8:$G$51,5,0)/100)*VLOOKUP(Q9,$C$8:$K$51,9,0)),"")</f>
        <v>4318</v>
      </c>
      <c r="Z9" s="32">
        <f t="shared" ref="Z9:Z40" si="10">IFERROR(Y9*VLOOKUP(Q9,$C$8:$F$51,4,0),"")</f>
        <v>0</v>
      </c>
      <c r="AA9" s="32">
        <f t="shared" ref="AA9:AA10" si="11">IFERROR(IF(VLOOKUP(Q9,$C$8:$F$51,4,0)&lt;&gt;0,VLOOKUP(Q9,C8:K51,9,0)/VLOOKUP(Q9,C8:H51,6,0),0),"")</f>
        <v>0</v>
      </c>
      <c r="AB9" s="32">
        <f t="shared" ref="AB9:AB40" si="12">IFERROR(IF(VLOOKUP(Q9,$C$8:$F$51,4,0)&lt;&gt;0,AE9*VLOOKUP(Q9,$C$8:$F$51,4,0),0),"")</f>
        <v>0</v>
      </c>
      <c r="AC9" s="35"/>
      <c r="AD9" s="36"/>
      <c r="AE9" s="37">
        <f>SC1_FPOLIS!AD9+SC2_ITAJAI!AC9+SC3_CRICIÚMA!AC9+SC4_JOINVILLE!AD9+SC5_BLUMENAU!AD9+'SC6_OESTE '!AE9</f>
        <v>893159.64800000004</v>
      </c>
      <c r="AF9" s="38">
        <v>0.65</v>
      </c>
      <c r="AG9" s="38">
        <f t="shared" ref="AG9:AG41" si="13">IFERROR(AH9*1000/VLOOKUP(Q9,$C$8:$J$51,8,0),"")</f>
        <v>4.8345220360873267</v>
      </c>
      <c r="AH9" s="38">
        <f t="shared" ref="AH9:AH46" si="14">IFERROR(VLOOKUP(Q9,$C$8:$K$51,9,0)-(VLOOKUP(Q9,$C$8:$K$51,9,0)*VLOOKUP(Q9,$C$8:$K$51,5,0)%),"")</f>
        <v>4318</v>
      </c>
      <c r="AI9" s="39" t="str">
        <f t="shared" ref="AI9:AI21" si="15">IFERROR(AH9/VLOOKUP(Q9,C8:H51,6,0),"")</f>
        <v/>
      </c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 ht="15" customHeight="1">
      <c r="A10" s="22"/>
      <c r="B10" s="290"/>
      <c r="C10" s="41" t="str">
        <f t="shared" si="0"/>
        <v>FALA BRASIL</v>
      </c>
      <c r="D10" s="42" t="str">
        <f t="shared" si="1"/>
        <v>SEG-SEX</v>
      </c>
      <c r="E10" s="42" t="s">
        <v>37</v>
      </c>
      <c r="F10" s="25"/>
      <c r="G10" s="26"/>
      <c r="H10" s="309"/>
      <c r="I10" s="310"/>
      <c r="J10" s="27">
        <f t="shared" si="2"/>
        <v>663175.78200000001</v>
      </c>
      <c r="K10" s="28">
        <f t="shared" si="3"/>
        <v>11245</v>
      </c>
      <c r="L10" s="29">
        <f t="shared" si="4"/>
        <v>16.956288672194002</v>
      </c>
      <c r="M10" s="30"/>
      <c r="N10" s="20"/>
      <c r="O10" s="4"/>
      <c r="P10" s="315"/>
      <c r="Q10" s="43" t="s">
        <v>38</v>
      </c>
      <c r="R10" s="32" t="s">
        <v>35</v>
      </c>
      <c r="S10" s="44" t="s">
        <v>37</v>
      </c>
      <c r="T10" s="33">
        <f t="shared" si="5"/>
        <v>4216.875</v>
      </c>
      <c r="U10" s="33">
        <f t="shared" si="6"/>
        <v>5622.5</v>
      </c>
      <c r="V10" s="34">
        <v>11245</v>
      </c>
      <c r="W10" s="33">
        <f t="shared" si="7"/>
        <v>16867.5</v>
      </c>
      <c r="X10" s="33">
        <f t="shared" si="8"/>
        <v>22490</v>
      </c>
      <c r="Y10" s="33">
        <f t="shared" si="9"/>
        <v>11245</v>
      </c>
      <c r="Z10" s="32">
        <f t="shared" si="10"/>
        <v>0</v>
      </c>
      <c r="AA10" s="32">
        <f t="shared" si="11"/>
        <v>0</v>
      </c>
      <c r="AB10" s="32">
        <f t="shared" si="12"/>
        <v>0</v>
      </c>
      <c r="AC10" s="45"/>
      <c r="AD10" s="46"/>
      <c r="AE10" s="37">
        <f>SC1_FPOLIS!AD10+SC2_ITAJAI!AC10+SC3_CRICIÚMA!AC10+SC4_JOINVILLE!AD10+SC5_BLUMENAU!AD10+'SC6_OESTE '!AE10</f>
        <v>663175.78200000001</v>
      </c>
      <c r="AF10" s="47">
        <v>0.5</v>
      </c>
      <c r="AG10" s="38">
        <f t="shared" si="13"/>
        <v>16.956288672194002</v>
      </c>
      <c r="AH10" s="38">
        <f t="shared" si="14"/>
        <v>11245</v>
      </c>
      <c r="AI10" s="39" t="str">
        <f t="shared" si="15"/>
        <v/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ht="15" customHeight="1">
      <c r="A11" s="22"/>
      <c r="B11" s="290"/>
      <c r="C11" s="41" t="str">
        <f t="shared" si="0"/>
        <v>HOJE EM DIA</v>
      </c>
      <c r="D11" s="42" t="str">
        <f t="shared" si="1"/>
        <v>SEG-SEX</v>
      </c>
      <c r="E11" s="42" t="str">
        <f t="shared" ref="E11:E13" si="16">IFERROR(VLOOKUP(C11,$Q:$S,3,0),"")</f>
        <v>10H00</v>
      </c>
      <c r="F11" s="25"/>
      <c r="G11" s="26"/>
      <c r="H11" s="309"/>
      <c r="I11" s="310"/>
      <c r="J11" s="27">
        <f t="shared" si="2"/>
        <v>625624.53099999996</v>
      </c>
      <c r="K11" s="28">
        <f t="shared" si="3"/>
        <v>13384</v>
      </c>
      <c r="L11" s="29">
        <f t="shared" si="4"/>
        <v>21.393023030294188</v>
      </c>
      <c r="M11" s="30"/>
      <c r="N11" s="20"/>
      <c r="O11" s="4"/>
      <c r="P11" s="315"/>
      <c r="Q11" s="43" t="s">
        <v>39</v>
      </c>
      <c r="R11" s="32" t="s">
        <v>35</v>
      </c>
      <c r="S11" s="44" t="s">
        <v>40</v>
      </c>
      <c r="T11" s="33">
        <f t="shared" si="5"/>
        <v>5019</v>
      </c>
      <c r="U11" s="33">
        <f t="shared" si="6"/>
        <v>6692</v>
      </c>
      <c r="V11" s="34">
        <v>13384</v>
      </c>
      <c r="W11" s="33">
        <f t="shared" si="7"/>
        <v>20076</v>
      </c>
      <c r="X11" s="33">
        <f t="shared" si="8"/>
        <v>26768</v>
      </c>
      <c r="Y11" s="33">
        <f t="shared" si="9"/>
        <v>13384</v>
      </c>
      <c r="Z11" s="32">
        <f t="shared" si="10"/>
        <v>0</v>
      </c>
      <c r="AA11" s="32">
        <f t="shared" ref="AA11:AA13" si="17">IFERROR(IF(VLOOKUP(Q11,$C$8:$F$51,4,0)&lt;&gt;0,VLOOKUP(Q11,C10:K52,9,0)/VLOOKUP(Q11,C10:H52,6,0),0),"")</f>
        <v>0</v>
      </c>
      <c r="AB11" s="32">
        <f t="shared" si="12"/>
        <v>0</v>
      </c>
      <c r="AC11" s="45"/>
      <c r="AD11" s="46"/>
      <c r="AE11" s="37">
        <f>SC1_FPOLIS!AD11+SC2_ITAJAI!AC11+SC3_CRICIÚMA!AC11+SC4_JOINVILLE!AD11+SC5_BLUMENAU!AD11+'SC6_OESTE '!AE11</f>
        <v>625624.53099999996</v>
      </c>
      <c r="AF11" s="47">
        <v>0.5</v>
      </c>
      <c r="AG11" s="38">
        <f t="shared" si="13"/>
        <v>21.393023030294188</v>
      </c>
      <c r="AH11" s="38">
        <f t="shared" si="14"/>
        <v>13384</v>
      </c>
      <c r="AI11" s="39" t="str">
        <f t="shared" si="15"/>
        <v/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5" customHeight="1">
      <c r="A12" s="22"/>
      <c r="B12" s="290"/>
      <c r="C12" s="48" t="str">
        <f t="shared" si="0"/>
        <v>BALANÇO GERAL SC (1)</v>
      </c>
      <c r="D12" s="24" t="str">
        <f t="shared" si="1"/>
        <v>SEG-SEX</v>
      </c>
      <c r="E12" s="42" t="str">
        <f t="shared" si="16"/>
        <v>11H50</v>
      </c>
      <c r="F12" s="25"/>
      <c r="G12" s="26"/>
      <c r="H12" s="309"/>
      <c r="I12" s="310"/>
      <c r="J12" s="27">
        <f t="shared" si="2"/>
        <v>1225349.8569999998</v>
      </c>
      <c r="K12" s="28">
        <f t="shared" si="3"/>
        <v>16843</v>
      </c>
      <c r="L12" s="29">
        <f t="shared" si="4"/>
        <v>13.745462084792981</v>
      </c>
      <c r="M12" s="30"/>
      <c r="N12" s="20"/>
      <c r="O12" s="4"/>
      <c r="P12" s="315"/>
      <c r="Q12" s="43" t="s">
        <v>41</v>
      </c>
      <c r="R12" s="32" t="s">
        <v>35</v>
      </c>
      <c r="S12" s="44" t="s">
        <v>42</v>
      </c>
      <c r="T12" s="33">
        <f t="shared" si="5"/>
        <v>6316.125</v>
      </c>
      <c r="U12" s="33">
        <f t="shared" si="6"/>
        <v>10947.95</v>
      </c>
      <c r="V12" s="34">
        <v>16843</v>
      </c>
      <c r="W12" s="33">
        <f t="shared" si="7"/>
        <v>25264.5</v>
      </c>
      <c r="X12" s="33">
        <f t="shared" si="8"/>
        <v>33686</v>
      </c>
      <c r="Y12" s="33">
        <f t="shared" si="9"/>
        <v>16843</v>
      </c>
      <c r="Z12" s="32">
        <f t="shared" si="10"/>
        <v>0</v>
      </c>
      <c r="AA12" s="32">
        <f t="shared" si="17"/>
        <v>0</v>
      </c>
      <c r="AB12" s="32">
        <f t="shared" si="12"/>
        <v>0</v>
      </c>
      <c r="AC12" s="45"/>
      <c r="AD12" s="46"/>
      <c r="AE12" s="37">
        <f>SC1_FPOLIS!AD12+SC2_ITAJAI!AC12+SC3_CRICIÚMA!AC12+SC4_JOINVILLE!AD12+SC5_BLUMENAU!AD12+'SC6_OESTE '!AE12</f>
        <v>1225349.8569999998</v>
      </c>
      <c r="AF12" s="49">
        <v>0.65</v>
      </c>
      <c r="AG12" s="38">
        <f t="shared" si="13"/>
        <v>13.745462084792981</v>
      </c>
      <c r="AH12" s="38">
        <f t="shared" si="14"/>
        <v>16843</v>
      </c>
      <c r="AI12" s="39" t="str">
        <f t="shared" si="15"/>
        <v/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 ht="15" customHeight="1">
      <c r="A13" s="22"/>
      <c r="B13" s="290"/>
      <c r="C13" s="48" t="str">
        <f t="shared" si="0"/>
        <v>TRIBUNA DO POVO (4)</v>
      </c>
      <c r="D13" s="24" t="str">
        <f t="shared" si="1"/>
        <v>SEG-SEX</v>
      </c>
      <c r="E13" s="24" t="str">
        <f t="shared" si="16"/>
        <v>13H20</v>
      </c>
      <c r="F13" s="25"/>
      <c r="G13" s="26"/>
      <c r="H13" s="309"/>
      <c r="I13" s="310"/>
      <c r="J13" s="27">
        <f t="shared" si="2"/>
        <v>378773</v>
      </c>
      <c r="K13" s="28">
        <f t="shared" si="3"/>
        <v>4096</v>
      </c>
      <c r="L13" s="29">
        <f t="shared" si="4"/>
        <v>10.813864768608111</v>
      </c>
      <c r="M13" s="30"/>
      <c r="N13" s="20"/>
      <c r="O13" s="4"/>
      <c r="P13" s="315"/>
      <c r="Q13" s="43" t="s">
        <v>43</v>
      </c>
      <c r="R13" s="32" t="s">
        <v>35</v>
      </c>
      <c r="S13" s="44" t="s">
        <v>44</v>
      </c>
      <c r="T13" s="33">
        <f t="shared" si="5"/>
        <v>1536</v>
      </c>
      <c r="U13" s="33">
        <f t="shared" si="6"/>
        <v>2662.4</v>
      </c>
      <c r="V13" s="34">
        <v>4096</v>
      </c>
      <c r="W13" s="33">
        <f t="shared" si="7"/>
        <v>6144</v>
      </c>
      <c r="X13" s="33">
        <f t="shared" si="8"/>
        <v>8192</v>
      </c>
      <c r="Y13" s="33">
        <f t="shared" si="9"/>
        <v>4096</v>
      </c>
      <c r="Z13" s="32">
        <f t="shared" si="10"/>
        <v>0</v>
      </c>
      <c r="AA13" s="32">
        <f t="shared" si="17"/>
        <v>0</v>
      </c>
      <c r="AB13" s="32">
        <f t="shared" si="12"/>
        <v>0</v>
      </c>
      <c r="AC13" s="45"/>
      <c r="AD13" s="46"/>
      <c r="AE13" s="37">
        <f>SC1_FPOLIS!AD13+SC2_ITAJAI!AC13+SC3_CRICIÚMA!AC13+SC4_JOINVILLE!AD13+SC5_BLUMENAU!AD13+'SC6_OESTE '!AE13</f>
        <v>378773</v>
      </c>
      <c r="AF13" s="49">
        <v>0.65</v>
      </c>
      <c r="AG13" s="38">
        <f t="shared" si="13"/>
        <v>10.813864768608111</v>
      </c>
      <c r="AH13" s="38">
        <f t="shared" si="14"/>
        <v>4096</v>
      </c>
      <c r="AI13" s="39" t="str">
        <f t="shared" si="15"/>
        <v/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 ht="15" customHeight="1">
      <c r="A14" s="22"/>
      <c r="B14" s="290"/>
      <c r="C14" s="23" t="str">
        <f t="shared" si="0"/>
        <v>VER MAIS (2)</v>
      </c>
      <c r="D14" s="24" t="str">
        <f t="shared" si="1"/>
        <v>SEG-SEX</v>
      </c>
      <c r="E14" s="24" t="s">
        <v>44</v>
      </c>
      <c r="F14" s="25"/>
      <c r="G14" s="26"/>
      <c r="H14" s="309"/>
      <c r="I14" s="310"/>
      <c r="J14" s="27">
        <f t="shared" si="2"/>
        <v>839829</v>
      </c>
      <c r="K14" s="28">
        <f t="shared" si="3"/>
        <v>9075</v>
      </c>
      <c r="L14" s="29">
        <f t="shared" si="4"/>
        <v>10.805771174846308</v>
      </c>
      <c r="M14" s="30"/>
      <c r="N14" s="20"/>
      <c r="O14" s="4"/>
      <c r="P14" s="315"/>
      <c r="Q14" s="43" t="s">
        <v>45</v>
      </c>
      <c r="R14" s="32" t="s">
        <v>35</v>
      </c>
      <c r="S14" s="44" t="s">
        <v>44</v>
      </c>
      <c r="T14" s="33">
        <f t="shared" si="5"/>
        <v>3403.125</v>
      </c>
      <c r="U14" s="33">
        <f t="shared" si="6"/>
        <v>5898.75</v>
      </c>
      <c r="V14" s="34">
        <v>9075</v>
      </c>
      <c r="W14" s="33">
        <f t="shared" si="7"/>
        <v>13612.5</v>
      </c>
      <c r="X14" s="33">
        <f t="shared" si="8"/>
        <v>18150</v>
      </c>
      <c r="Y14" s="33">
        <f t="shared" si="9"/>
        <v>9075</v>
      </c>
      <c r="Z14" s="32">
        <f t="shared" si="10"/>
        <v>0</v>
      </c>
      <c r="AA14" s="32">
        <f t="shared" ref="AA14:AA15" si="18">IFERROR(IF(VLOOKUP(Q14,$C$8:$F$51,4,0)&lt;&gt;0,VLOOKUP(Q14,C12:K50,9,0)/VLOOKUP(Q14,C12:H50,6,0),0),"")</f>
        <v>0</v>
      </c>
      <c r="AB14" s="32">
        <f t="shared" si="12"/>
        <v>0</v>
      </c>
      <c r="AC14" s="45"/>
      <c r="AD14" s="46"/>
      <c r="AE14" s="37">
        <f>SC1_FPOLIS!AD14+SC2_ITAJAI!AC14+SC3_CRICIÚMA!AC14+SC4_JOINVILLE!AD14+SC5_BLUMENAU!AD14+'SC6_OESTE '!AE14</f>
        <v>839829</v>
      </c>
      <c r="AF14" s="49">
        <v>0.65</v>
      </c>
      <c r="AG14" s="38">
        <f t="shared" si="13"/>
        <v>10.805771174846308</v>
      </c>
      <c r="AH14" s="38">
        <f t="shared" si="14"/>
        <v>9075</v>
      </c>
      <c r="AI14" s="39" t="str">
        <f t="shared" si="15"/>
        <v/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 ht="15" customHeight="1">
      <c r="A15" s="22"/>
      <c r="B15" s="290"/>
      <c r="C15" s="23" t="str">
        <f t="shared" si="0"/>
        <v>A HORA DA VENENOSA (3)</v>
      </c>
      <c r="D15" s="24" t="str">
        <f t="shared" si="1"/>
        <v>SEG-SEX</v>
      </c>
      <c r="E15" s="24" t="s">
        <v>46</v>
      </c>
      <c r="F15" s="25"/>
      <c r="G15" s="26"/>
      <c r="H15" s="309"/>
      <c r="I15" s="310"/>
      <c r="J15" s="27">
        <f t="shared" si="2"/>
        <v>489229.80700000003</v>
      </c>
      <c r="K15" s="28">
        <f t="shared" si="3"/>
        <v>9756</v>
      </c>
      <c r="L15" s="29">
        <f t="shared" si="4"/>
        <v>19.941548655476748</v>
      </c>
      <c r="M15" s="30"/>
      <c r="N15" s="20"/>
      <c r="O15" s="4"/>
      <c r="P15" s="315"/>
      <c r="Q15" s="43" t="s">
        <v>47</v>
      </c>
      <c r="R15" s="32" t="s">
        <v>35</v>
      </c>
      <c r="S15" s="44" t="s">
        <v>46</v>
      </c>
      <c r="T15" s="33">
        <f t="shared" si="5"/>
        <v>3658.5</v>
      </c>
      <c r="U15" s="33">
        <f t="shared" si="6"/>
        <v>6341.4000000000005</v>
      </c>
      <c r="V15" s="34">
        <v>9756</v>
      </c>
      <c r="W15" s="33">
        <f t="shared" si="7"/>
        <v>14634</v>
      </c>
      <c r="X15" s="33">
        <f t="shared" si="8"/>
        <v>19512</v>
      </c>
      <c r="Y15" s="33">
        <f t="shared" si="9"/>
        <v>9756</v>
      </c>
      <c r="Z15" s="32">
        <f t="shared" si="10"/>
        <v>0</v>
      </c>
      <c r="AA15" s="32">
        <f t="shared" si="18"/>
        <v>0</v>
      </c>
      <c r="AB15" s="32">
        <f t="shared" si="12"/>
        <v>0</v>
      </c>
      <c r="AC15" s="45"/>
      <c r="AD15" s="46"/>
      <c r="AE15" s="37">
        <f>SC1_FPOLIS!AD15+SC2_ITAJAI!AC15+SC3_CRICIÚMA!AC15+SC4_JOINVILLE!AD15+SC5_BLUMENAU!AD15+'SC6_OESTE '!AE15</f>
        <v>489229.80700000003</v>
      </c>
      <c r="AF15" s="49">
        <v>0.65</v>
      </c>
      <c r="AG15" s="38">
        <f t="shared" si="13"/>
        <v>19.941548655476748</v>
      </c>
      <c r="AH15" s="38">
        <f t="shared" si="14"/>
        <v>9756</v>
      </c>
      <c r="AI15" s="39" t="str">
        <f t="shared" si="15"/>
        <v/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 ht="15" customHeight="1">
      <c r="A16" s="22"/>
      <c r="B16" s="290"/>
      <c r="C16" s="50" t="str">
        <f t="shared" si="0"/>
        <v xml:space="preserve">NOVELA DA TARDE </v>
      </c>
      <c r="D16" s="42" t="str">
        <f t="shared" si="1"/>
        <v>SEG-SEX</v>
      </c>
      <c r="E16" s="42" t="str">
        <f t="shared" ref="E16:E46" si="19">IFERROR(VLOOKUP(C16,$Q:$S,3,0),"")</f>
        <v>15h30</v>
      </c>
      <c r="F16" s="25"/>
      <c r="G16" s="26"/>
      <c r="H16" s="309"/>
      <c r="I16" s="310"/>
      <c r="J16" s="27">
        <f t="shared" si="2"/>
        <v>730056.66899999999</v>
      </c>
      <c r="K16" s="28">
        <f t="shared" si="3"/>
        <v>17260</v>
      </c>
      <c r="L16" s="29">
        <f t="shared" si="4"/>
        <v>23.642000317101413</v>
      </c>
      <c r="M16" s="30"/>
      <c r="N16" s="20"/>
      <c r="O16" s="4"/>
      <c r="P16" s="315"/>
      <c r="Q16" s="43" t="s">
        <v>48</v>
      </c>
      <c r="R16" s="32" t="s">
        <v>35</v>
      </c>
      <c r="S16" s="44" t="s">
        <v>49</v>
      </c>
      <c r="T16" s="33">
        <f t="shared" si="5"/>
        <v>6472.5</v>
      </c>
      <c r="U16" s="33">
        <f t="shared" si="6"/>
        <v>8630</v>
      </c>
      <c r="V16" s="34">
        <v>17260</v>
      </c>
      <c r="W16" s="33">
        <f t="shared" si="7"/>
        <v>25890</v>
      </c>
      <c r="X16" s="33">
        <f t="shared" si="8"/>
        <v>34520</v>
      </c>
      <c r="Y16" s="33">
        <f t="shared" si="9"/>
        <v>17260</v>
      </c>
      <c r="Z16" s="32">
        <f t="shared" si="10"/>
        <v>0</v>
      </c>
      <c r="AA16" s="32">
        <f>IFERROR(IF(VLOOKUP(Q16,$C$8:$F$51,4,0)&lt;&gt;0,VLOOKUP(Q16,C15:K52,9,0)/VLOOKUP(Q16,C15:H52,6,0),0),"")</f>
        <v>0</v>
      </c>
      <c r="AB16" s="32">
        <f t="shared" si="12"/>
        <v>0</v>
      </c>
      <c r="AC16" s="45"/>
      <c r="AD16" s="46"/>
      <c r="AE16" s="37">
        <f>SC1_FPOLIS!AD16+SC2_ITAJAI!AC16+SC3_CRICIÚMA!AC16+SC4_JOINVILLE!AD16+SC5_BLUMENAU!AD16+'SC6_OESTE '!AE16</f>
        <v>730056.66899999999</v>
      </c>
      <c r="AF16" s="47">
        <v>0.5</v>
      </c>
      <c r="AG16" s="38">
        <f t="shared" si="13"/>
        <v>23.642000317101413</v>
      </c>
      <c r="AH16" s="38">
        <f t="shared" si="14"/>
        <v>17260</v>
      </c>
      <c r="AI16" s="39" t="str">
        <f t="shared" si="15"/>
        <v/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 customHeight="1">
      <c r="A17" s="22"/>
      <c r="B17" s="290"/>
      <c r="C17" s="41" t="str">
        <f t="shared" si="0"/>
        <v>CIDADE ALERTA NACIONAL</v>
      </c>
      <c r="D17" s="42" t="str">
        <f t="shared" si="1"/>
        <v>SEG-SEX</v>
      </c>
      <c r="E17" s="42" t="str">
        <f t="shared" si="19"/>
        <v>16h30</v>
      </c>
      <c r="F17" s="25"/>
      <c r="G17" s="26"/>
      <c r="H17" s="309"/>
      <c r="I17" s="310"/>
      <c r="J17" s="27">
        <f t="shared" si="2"/>
        <v>651272.18799999997</v>
      </c>
      <c r="K17" s="28">
        <f t="shared" si="3"/>
        <v>13106</v>
      </c>
      <c r="L17" s="29">
        <f t="shared" si="4"/>
        <v>20.123690588181542</v>
      </c>
      <c r="M17" s="30"/>
      <c r="N17" s="20"/>
      <c r="O17" s="4"/>
      <c r="P17" s="315"/>
      <c r="Q17" s="43" t="s">
        <v>50</v>
      </c>
      <c r="R17" s="32" t="s">
        <v>35</v>
      </c>
      <c r="S17" s="44" t="s">
        <v>51</v>
      </c>
      <c r="T17" s="33">
        <f t="shared" si="5"/>
        <v>4914.75</v>
      </c>
      <c r="U17" s="33">
        <f t="shared" si="6"/>
        <v>8518.9</v>
      </c>
      <c r="V17" s="34">
        <v>13106</v>
      </c>
      <c r="W17" s="33">
        <f t="shared" si="7"/>
        <v>19659</v>
      </c>
      <c r="X17" s="33">
        <f t="shared" si="8"/>
        <v>26212</v>
      </c>
      <c r="Y17" s="33">
        <f t="shared" si="9"/>
        <v>13106</v>
      </c>
      <c r="Z17" s="32">
        <f t="shared" si="10"/>
        <v>0</v>
      </c>
      <c r="AA17" s="32">
        <f>IFERROR(IF(VLOOKUP(Q17,$C$8:$F$51,4,0)&lt;&gt;0,VLOOKUP(Q17,C17:K52,9,0)/VLOOKUP(Q17,C17:H52,6,0),0),"")</f>
        <v>0</v>
      </c>
      <c r="AB17" s="32">
        <f t="shared" si="12"/>
        <v>0</v>
      </c>
      <c r="AC17" s="45"/>
      <c r="AD17" s="46"/>
      <c r="AE17" s="37">
        <f>SC1_FPOLIS!AD17+SC2_ITAJAI!AC17+SC3_CRICIÚMA!AC17+SC4_JOINVILLE!AD17+SC5_BLUMENAU!AD17+'SC6_OESTE '!AE17</f>
        <v>651272.18799999997</v>
      </c>
      <c r="AF17" s="49">
        <v>0.65</v>
      </c>
      <c r="AG17" s="38">
        <f t="shared" si="13"/>
        <v>20.123690588181542</v>
      </c>
      <c r="AH17" s="38">
        <f t="shared" si="14"/>
        <v>13106</v>
      </c>
      <c r="AI17" s="39" t="str">
        <f t="shared" si="15"/>
        <v/>
      </c>
      <c r="AJ17" s="51"/>
      <c r="AK17" s="4"/>
      <c r="AL17" s="4"/>
      <c r="AM17" s="4"/>
      <c r="AN17" s="4"/>
      <c r="AO17" s="40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5" customHeight="1">
      <c r="A18" s="22"/>
      <c r="B18" s="290"/>
      <c r="C18" s="23" t="str">
        <f t="shared" si="0"/>
        <v>CIDADE ALERTA SC</v>
      </c>
      <c r="D18" s="24" t="str">
        <f t="shared" si="1"/>
        <v>SEG-SEX</v>
      </c>
      <c r="E18" s="24" t="str">
        <f t="shared" si="19"/>
        <v>18H00</v>
      </c>
      <c r="F18" s="25"/>
      <c r="G18" s="26"/>
      <c r="H18" s="309"/>
      <c r="I18" s="310"/>
      <c r="J18" s="27">
        <f t="shared" si="2"/>
        <v>779244.37599999993</v>
      </c>
      <c r="K18" s="28">
        <f t="shared" si="3"/>
        <v>12606</v>
      </c>
      <c r="L18" s="29">
        <f t="shared" si="4"/>
        <v>16.177210113095512</v>
      </c>
      <c r="M18" s="20"/>
      <c r="N18" s="20"/>
      <c r="O18" s="4"/>
      <c r="P18" s="315"/>
      <c r="Q18" s="43" t="s">
        <v>52</v>
      </c>
      <c r="R18" s="32" t="s">
        <v>35</v>
      </c>
      <c r="S18" s="44" t="s">
        <v>53</v>
      </c>
      <c r="T18" s="33">
        <f t="shared" si="5"/>
        <v>4727.25</v>
      </c>
      <c r="U18" s="33">
        <f t="shared" si="6"/>
        <v>8193.9</v>
      </c>
      <c r="V18" s="34">
        <v>12606</v>
      </c>
      <c r="W18" s="33">
        <f t="shared" si="7"/>
        <v>18909</v>
      </c>
      <c r="X18" s="33">
        <f t="shared" si="8"/>
        <v>25212</v>
      </c>
      <c r="Y18" s="33">
        <f t="shared" si="9"/>
        <v>12606</v>
      </c>
      <c r="Z18" s="32">
        <f t="shared" si="10"/>
        <v>0</v>
      </c>
      <c r="AA18" s="32">
        <f>IFERROR(IF(VLOOKUP(Q18,$C$8:$F$51,4,0)&lt;&gt;0,VLOOKUP(Q18,C17:K52,9,0)/VLOOKUP(Q18,C17:H52,6,0),0),"")</f>
        <v>0</v>
      </c>
      <c r="AB18" s="32">
        <f t="shared" si="12"/>
        <v>0</v>
      </c>
      <c r="AC18" s="45"/>
      <c r="AD18" s="46"/>
      <c r="AE18" s="37">
        <f>SC1_FPOLIS!AD18+SC2_ITAJAI!AC18+SC3_CRICIÚMA!AC18+SC4_JOINVILLE!AD18+SC5_BLUMENAU!AD18+'SC6_OESTE '!AE18</f>
        <v>779244.37599999993</v>
      </c>
      <c r="AF18" s="49">
        <v>0.65</v>
      </c>
      <c r="AG18" s="38">
        <f t="shared" si="13"/>
        <v>16.177210113095512</v>
      </c>
      <c r="AH18" s="38">
        <f t="shared" si="14"/>
        <v>12606</v>
      </c>
      <c r="AI18" s="39" t="str">
        <f t="shared" si="15"/>
        <v/>
      </c>
      <c r="AJ18" s="51"/>
      <c r="AK18" s="4"/>
      <c r="AL18" s="4"/>
      <c r="AM18" s="4"/>
      <c r="AN18" s="4"/>
      <c r="AO18" s="40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5" customHeight="1">
      <c r="A19" s="22"/>
      <c r="B19" s="290"/>
      <c r="C19" s="23" t="str">
        <f t="shared" si="0"/>
        <v>ND NOTÍCIAS</v>
      </c>
      <c r="D19" s="24" t="str">
        <f t="shared" si="1"/>
        <v>SEG-SEX</v>
      </c>
      <c r="E19" s="24" t="str">
        <f t="shared" si="19"/>
        <v>19H00</v>
      </c>
      <c r="F19" s="25"/>
      <c r="G19" s="26"/>
      <c r="H19" s="309"/>
      <c r="I19" s="310"/>
      <c r="J19" s="27">
        <f t="shared" si="2"/>
        <v>934509.15</v>
      </c>
      <c r="K19" s="28">
        <f t="shared" si="3"/>
        <v>21615</v>
      </c>
      <c r="L19" s="29">
        <f t="shared" si="4"/>
        <v>23.12978957990941</v>
      </c>
      <c r="M19" s="20"/>
      <c r="N19" s="20"/>
      <c r="O19" s="4"/>
      <c r="P19" s="315"/>
      <c r="Q19" s="43" t="s">
        <v>54</v>
      </c>
      <c r="R19" s="32" t="s">
        <v>35</v>
      </c>
      <c r="S19" s="44" t="s">
        <v>55</v>
      </c>
      <c r="T19" s="33">
        <f t="shared" si="5"/>
        <v>8105.625</v>
      </c>
      <c r="U19" s="33">
        <f t="shared" si="6"/>
        <v>14049.75</v>
      </c>
      <c r="V19" s="34">
        <v>21615</v>
      </c>
      <c r="W19" s="33">
        <f t="shared" si="7"/>
        <v>32422.5</v>
      </c>
      <c r="X19" s="33">
        <f t="shared" si="8"/>
        <v>43230</v>
      </c>
      <c r="Y19" s="33">
        <f t="shared" si="9"/>
        <v>21615</v>
      </c>
      <c r="Z19" s="32">
        <f t="shared" si="10"/>
        <v>0</v>
      </c>
      <c r="AA19" s="32">
        <f>IFERROR(IF(VLOOKUP(Q19,$C$8:$F$51,4,0)&lt;&gt;0,VLOOKUP(Q19,C19:K52,9,0)/VLOOKUP(Q19,C19:H52,6,0),0),"")</f>
        <v>0</v>
      </c>
      <c r="AB19" s="32">
        <f t="shared" si="12"/>
        <v>0</v>
      </c>
      <c r="AC19" s="45"/>
      <c r="AD19" s="46"/>
      <c r="AE19" s="37">
        <f>SC1_FPOLIS!AD19+SC2_ITAJAI!AC19+SC3_CRICIÚMA!AC19+SC4_JOINVILLE!AD19+SC5_BLUMENAU!AD19+'SC6_OESTE '!AE19</f>
        <v>934509.15</v>
      </c>
      <c r="AF19" s="49">
        <v>0.65</v>
      </c>
      <c r="AG19" s="38">
        <f t="shared" si="13"/>
        <v>23.12978957990941</v>
      </c>
      <c r="AH19" s="38">
        <f t="shared" si="14"/>
        <v>21615</v>
      </c>
      <c r="AI19" s="39" t="str">
        <f t="shared" si="15"/>
        <v/>
      </c>
      <c r="AJ19" s="4"/>
      <c r="AK19" s="4"/>
      <c r="AL19" s="4"/>
      <c r="AM19" s="4"/>
      <c r="AN19" s="4"/>
      <c r="AO19" s="40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5" customHeight="1">
      <c r="A20" s="22"/>
      <c r="B20" s="290"/>
      <c r="C20" s="50" t="str">
        <f t="shared" si="0"/>
        <v>JORNAL DA RECORD</v>
      </c>
      <c r="D20" s="42" t="str">
        <f t="shared" si="1"/>
        <v>SEG-SEX</v>
      </c>
      <c r="E20" s="42" t="str">
        <f t="shared" si="19"/>
        <v>19h55</v>
      </c>
      <c r="F20" s="25"/>
      <c r="G20" s="26"/>
      <c r="H20" s="309"/>
      <c r="I20" s="310"/>
      <c r="J20" s="27">
        <f t="shared" si="2"/>
        <v>989793.14599999995</v>
      </c>
      <c r="K20" s="28">
        <f t="shared" si="3"/>
        <v>32616</v>
      </c>
      <c r="L20" s="29">
        <f t="shared" si="4"/>
        <v>32.952339720485398</v>
      </c>
      <c r="M20" s="20"/>
      <c r="N20" s="20"/>
      <c r="O20" s="4"/>
      <c r="P20" s="315"/>
      <c r="Q20" s="43" t="s">
        <v>56</v>
      </c>
      <c r="R20" s="32" t="s">
        <v>35</v>
      </c>
      <c r="S20" s="44" t="s">
        <v>57</v>
      </c>
      <c r="T20" s="33">
        <f t="shared" si="5"/>
        <v>12231</v>
      </c>
      <c r="U20" s="33">
        <f t="shared" si="6"/>
        <v>21200.400000000001</v>
      </c>
      <c r="V20" s="34">
        <v>32616</v>
      </c>
      <c r="W20" s="33">
        <f t="shared" si="7"/>
        <v>48924</v>
      </c>
      <c r="X20" s="33">
        <f t="shared" si="8"/>
        <v>65232</v>
      </c>
      <c r="Y20" s="33">
        <f t="shared" si="9"/>
        <v>32616</v>
      </c>
      <c r="Z20" s="32">
        <f t="shared" si="10"/>
        <v>0</v>
      </c>
      <c r="AA20" s="32">
        <f t="shared" ref="AA20:AA22" si="20">IFERROR(IF(VLOOKUP(Q20,$C$8:$F$51,4,0)&lt;&gt;0,VLOOKUP(Q20,C19:K52,9,0)/VLOOKUP(Q20,C19:H52,6,0),0),"")</f>
        <v>0</v>
      </c>
      <c r="AB20" s="32">
        <f t="shared" si="12"/>
        <v>0</v>
      </c>
      <c r="AC20" s="45"/>
      <c r="AD20" s="46"/>
      <c r="AE20" s="37">
        <f>SC1_FPOLIS!AD20+SC2_ITAJAI!AC20+SC3_CRICIÚMA!AC20+SC4_JOINVILLE!AD20+SC5_BLUMENAU!AD20+'SC6_OESTE '!AE20</f>
        <v>989793.14599999995</v>
      </c>
      <c r="AF20" s="49">
        <v>0.65</v>
      </c>
      <c r="AG20" s="38">
        <f t="shared" si="13"/>
        <v>32.952339720485398</v>
      </c>
      <c r="AH20" s="38">
        <f t="shared" si="14"/>
        <v>32616</v>
      </c>
      <c r="AI20" s="39" t="str">
        <f t="shared" si="15"/>
        <v/>
      </c>
      <c r="AJ20" s="4"/>
      <c r="AK20" s="4"/>
      <c r="AL20" s="4"/>
      <c r="AM20" s="4"/>
      <c r="AN20" s="4"/>
      <c r="AO20" s="40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5" customHeight="1">
      <c r="A21" s="22"/>
      <c r="B21" s="290"/>
      <c r="C21" s="50" t="str">
        <f t="shared" si="0"/>
        <v xml:space="preserve">NOVELA 3 </v>
      </c>
      <c r="D21" s="42" t="str">
        <f t="shared" si="1"/>
        <v>SEG-SEX</v>
      </c>
      <c r="E21" s="42" t="str">
        <f t="shared" si="19"/>
        <v>21H00</v>
      </c>
      <c r="F21" s="25"/>
      <c r="G21" s="26"/>
      <c r="H21" s="309"/>
      <c r="I21" s="310"/>
      <c r="J21" s="27">
        <f t="shared" si="2"/>
        <v>1025203.669</v>
      </c>
      <c r="K21" s="28">
        <f t="shared" si="3"/>
        <v>21324</v>
      </c>
      <c r="L21" s="29">
        <f t="shared" si="4"/>
        <v>20.799769494387167</v>
      </c>
      <c r="M21" s="20"/>
      <c r="N21" s="20"/>
      <c r="O21" s="4"/>
      <c r="P21" s="315"/>
      <c r="Q21" s="43" t="s">
        <v>58</v>
      </c>
      <c r="R21" s="32" t="s">
        <v>35</v>
      </c>
      <c r="S21" s="44" t="s">
        <v>59</v>
      </c>
      <c r="T21" s="33">
        <f t="shared" si="5"/>
        <v>7996.5</v>
      </c>
      <c r="U21" s="33">
        <f t="shared" si="6"/>
        <v>13860.6</v>
      </c>
      <c r="V21" s="34">
        <v>21324</v>
      </c>
      <c r="W21" s="33">
        <f t="shared" si="7"/>
        <v>31986</v>
      </c>
      <c r="X21" s="33">
        <f t="shared" si="8"/>
        <v>42648</v>
      </c>
      <c r="Y21" s="33">
        <f t="shared" si="9"/>
        <v>21324</v>
      </c>
      <c r="Z21" s="32">
        <f t="shared" si="10"/>
        <v>0</v>
      </c>
      <c r="AA21" s="32">
        <f t="shared" si="20"/>
        <v>0</v>
      </c>
      <c r="AB21" s="32">
        <f t="shared" si="12"/>
        <v>0</v>
      </c>
      <c r="AC21" s="45"/>
      <c r="AD21" s="46"/>
      <c r="AE21" s="37">
        <f>SC1_FPOLIS!AD21+SC2_ITAJAI!AC21+SC3_CRICIÚMA!AC21+SC4_JOINVILLE!AD21+SC5_BLUMENAU!AD21+'SC6_OESTE '!AE21</f>
        <v>1025203.669</v>
      </c>
      <c r="AF21" s="49">
        <v>0.65</v>
      </c>
      <c r="AG21" s="38">
        <f t="shared" si="13"/>
        <v>20.799769494387167</v>
      </c>
      <c r="AH21" s="38">
        <f t="shared" si="14"/>
        <v>21324</v>
      </c>
      <c r="AI21" s="39" t="str">
        <f t="shared" si="15"/>
        <v/>
      </c>
      <c r="AJ21" s="4"/>
      <c r="AK21" s="40"/>
      <c r="AL21" s="40"/>
      <c r="AM21" s="40"/>
      <c r="AN21" s="40"/>
      <c r="AO21" s="40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5" customHeight="1">
      <c r="A22" s="22"/>
      <c r="B22" s="290"/>
      <c r="C22" s="50" t="str">
        <f t="shared" si="0"/>
        <v xml:space="preserve">NOVELA 22HS </v>
      </c>
      <c r="D22" s="42" t="str">
        <f t="shared" si="1"/>
        <v>SEG-SEX</v>
      </c>
      <c r="E22" s="42" t="str">
        <f t="shared" si="19"/>
        <v>21H45</v>
      </c>
      <c r="F22" s="25"/>
      <c r="G22" s="26"/>
      <c r="H22" s="309"/>
      <c r="I22" s="310"/>
      <c r="J22" s="27">
        <f t="shared" si="2"/>
        <v>1025203.669</v>
      </c>
      <c r="K22" s="28">
        <f t="shared" si="3"/>
        <v>16737</v>
      </c>
      <c r="L22" s="29">
        <f t="shared" si="4"/>
        <v>16.325536579795443</v>
      </c>
      <c r="M22" s="20"/>
      <c r="N22" s="20"/>
      <c r="O22" s="4"/>
      <c r="P22" s="315"/>
      <c r="Q22" s="43" t="s">
        <v>60</v>
      </c>
      <c r="R22" s="32" t="s">
        <v>35</v>
      </c>
      <c r="S22" s="44" t="s">
        <v>61</v>
      </c>
      <c r="T22" s="33">
        <f t="shared" si="5"/>
        <v>6276.375</v>
      </c>
      <c r="U22" s="33">
        <f t="shared" si="6"/>
        <v>10879.050000000001</v>
      </c>
      <c r="V22" s="34">
        <v>16737</v>
      </c>
      <c r="W22" s="33">
        <f t="shared" si="7"/>
        <v>25105.5</v>
      </c>
      <c r="X22" s="33">
        <f t="shared" si="8"/>
        <v>33474</v>
      </c>
      <c r="Y22" s="33">
        <f t="shared" si="9"/>
        <v>16737</v>
      </c>
      <c r="Z22" s="32">
        <f t="shared" si="10"/>
        <v>0</v>
      </c>
      <c r="AA22" s="32">
        <f t="shared" si="20"/>
        <v>0</v>
      </c>
      <c r="AB22" s="32">
        <f t="shared" si="12"/>
        <v>0</v>
      </c>
      <c r="AC22" s="45"/>
      <c r="AD22" s="46"/>
      <c r="AE22" s="37">
        <f>SC1_FPOLIS!AD22+SC2_ITAJAI!AC22+SC3_CRICIÚMA!AC22+SC4_JOINVILLE!AD22+SC5_BLUMENAU!AD22+'SC6_OESTE '!AE22</f>
        <v>1025203.669</v>
      </c>
      <c r="AF22" s="49">
        <v>0.65</v>
      </c>
      <c r="AG22" s="38">
        <f t="shared" si="13"/>
        <v>16.325536579795443</v>
      </c>
      <c r="AH22" s="38">
        <f t="shared" si="14"/>
        <v>16737</v>
      </c>
      <c r="AI22" s="39"/>
      <c r="AJ22" s="4"/>
      <c r="AK22" s="40"/>
      <c r="AL22" s="40"/>
      <c r="AM22" s="40"/>
      <c r="AN22" s="40"/>
      <c r="AO22" s="40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5" customHeight="1">
      <c r="A23" s="22"/>
      <c r="B23" s="290"/>
      <c r="C23" s="50" t="str">
        <f t="shared" si="0"/>
        <v>SUPER TELA</v>
      </c>
      <c r="D23" s="42" t="str">
        <f t="shared" si="1"/>
        <v>SEX</v>
      </c>
      <c r="E23" s="42" t="str">
        <f t="shared" si="19"/>
        <v>23H15</v>
      </c>
      <c r="F23" s="25"/>
      <c r="G23" s="26"/>
      <c r="H23" s="309"/>
      <c r="I23" s="310"/>
      <c r="J23" s="27">
        <f t="shared" si="2"/>
        <v>814928.30499999993</v>
      </c>
      <c r="K23" s="28">
        <f t="shared" si="3"/>
        <v>11711</v>
      </c>
      <c r="L23" s="29">
        <f t="shared" si="4"/>
        <v>14.370589324419159</v>
      </c>
      <c r="M23" s="20"/>
      <c r="N23" s="20"/>
      <c r="O23" s="4"/>
      <c r="P23" s="315"/>
      <c r="Q23" s="43" t="s">
        <v>62</v>
      </c>
      <c r="R23" s="32" t="s">
        <v>63</v>
      </c>
      <c r="S23" s="44" t="s">
        <v>64</v>
      </c>
      <c r="T23" s="33">
        <f t="shared" si="5"/>
        <v>4391.625</v>
      </c>
      <c r="U23" s="33">
        <f t="shared" si="6"/>
        <v>7612.1500000000005</v>
      </c>
      <c r="V23" s="34">
        <v>11711</v>
      </c>
      <c r="W23" s="33">
        <f t="shared" si="7"/>
        <v>17566.5</v>
      </c>
      <c r="X23" s="33">
        <f t="shared" si="8"/>
        <v>23422</v>
      </c>
      <c r="Y23" s="33">
        <f t="shared" si="9"/>
        <v>11711</v>
      </c>
      <c r="Z23" s="32">
        <f t="shared" si="10"/>
        <v>0</v>
      </c>
      <c r="AA23" s="32">
        <f>IFERROR(IF(VLOOKUP(Q23,$C$8:$F$51,4,0)&lt;&gt;0,VLOOKUP(Q23,C23:K59,9,0)/VLOOKUP(Q23,C23:H59,6,0),0),"")</f>
        <v>0</v>
      </c>
      <c r="AB23" s="32">
        <f t="shared" si="12"/>
        <v>0</v>
      </c>
      <c r="AC23" s="45"/>
      <c r="AD23" s="46"/>
      <c r="AE23" s="37">
        <f>SC1_FPOLIS!AD23+SC2_ITAJAI!AC23+SC3_CRICIÚMA!AC23+SC4_JOINVILLE!AD23+SC5_BLUMENAU!AD23+'SC6_OESTE '!AE23</f>
        <v>814928.30499999993</v>
      </c>
      <c r="AF23" s="49">
        <v>0.65</v>
      </c>
      <c r="AG23" s="38">
        <f t="shared" si="13"/>
        <v>14.370589324419159</v>
      </c>
      <c r="AH23" s="38">
        <f t="shared" si="14"/>
        <v>11711</v>
      </c>
      <c r="AI23" s="39" t="str">
        <f>IFERROR(AH23/VLOOKUP(Q23,C23:H65,6,0),"")</f>
        <v/>
      </c>
      <c r="AJ23" s="4"/>
      <c r="AK23" s="4"/>
      <c r="AL23" s="4"/>
      <c r="AM23" s="4"/>
      <c r="AN23" s="4"/>
      <c r="AO23" s="4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5" customHeight="1">
      <c r="A24" s="22"/>
      <c r="B24" s="290"/>
      <c r="C24" s="50" t="str">
        <f t="shared" si="0"/>
        <v>A FAZENDA</v>
      </c>
      <c r="D24" s="42" t="str">
        <f t="shared" si="1"/>
        <v>SEG-DOM</v>
      </c>
      <c r="E24" s="42" t="str">
        <f t="shared" si="19"/>
        <v>22H45</v>
      </c>
      <c r="F24" s="25"/>
      <c r="G24" s="26"/>
      <c r="H24" s="309"/>
      <c r="I24" s="310"/>
      <c r="J24" s="27">
        <f t="shared" si="2"/>
        <v>677590.62300000002</v>
      </c>
      <c r="K24" s="28">
        <f t="shared" si="3"/>
        <v>23539</v>
      </c>
      <c r="L24" s="29">
        <f t="shared" si="4"/>
        <v>34.739264684304814</v>
      </c>
      <c r="M24" s="20"/>
      <c r="N24" s="20"/>
      <c r="O24" s="4"/>
      <c r="P24" s="315"/>
      <c r="Q24" s="43" t="s">
        <v>65</v>
      </c>
      <c r="R24" s="32" t="s">
        <v>66</v>
      </c>
      <c r="S24" s="44" t="s">
        <v>67</v>
      </c>
      <c r="T24" s="33">
        <f t="shared" si="5"/>
        <v>8827.125</v>
      </c>
      <c r="U24" s="33">
        <f t="shared" si="6"/>
        <v>15300.35</v>
      </c>
      <c r="V24" s="34">
        <v>23539</v>
      </c>
      <c r="W24" s="33">
        <f t="shared" si="7"/>
        <v>35308.5</v>
      </c>
      <c r="X24" s="33">
        <f t="shared" si="8"/>
        <v>47078</v>
      </c>
      <c r="Y24" s="33">
        <f t="shared" si="9"/>
        <v>23539</v>
      </c>
      <c r="Z24" s="32">
        <f t="shared" si="10"/>
        <v>0</v>
      </c>
      <c r="AA24" s="32">
        <f>IFERROR(IF(VLOOKUP(Q24,$C$8:$F$51,4,0)&lt;&gt;0,VLOOKUP(Q24,C23:K60,9,0)/VLOOKUP(Q24,C23:H60,6,0),0),"")</f>
        <v>0</v>
      </c>
      <c r="AB24" s="32">
        <f t="shared" si="12"/>
        <v>0</v>
      </c>
      <c r="AC24" s="45"/>
      <c r="AD24" s="46"/>
      <c r="AE24" s="37">
        <f>SC1_FPOLIS!AD24+SC2_ITAJAI!AC24+SC3_CRICIÚMA!AC24+SC4_JOINVILLE!AD24+SC5_BLUMENAU!AD24+'SC6_OESTE '!AE24</f>
        <v>677590.62300000002</v>
      </c>
      <c r="AF24" s="49">
        <v>0.65</v>
      </c>
      <c r="AG24" s="38">
        <f t="shared" si="13"/>
        <v>34.739264684304814</v>
      </c>
      <c r="AH24" s="38">
        <f t="shared" si="14"/>
        <v>23539</v>
      </c>
      <c r="AI24" s="39"/>
      <c r="AJ24" s="4"/>
      <c r="AK24" s="4"/>
      <c r="AL24" s="4"/>
      <c r="AM24" s="4"/>
      <c r="AN24" s="4"/>
      <c r="AO24" s="40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5" customHeight="1">
      <c r="A25" s="22"/>
      <c r="B25" s="320"/>
      <c r="C25" s="50" t="str">
        <f t="shared" si="0"/>
        <v>SÉRIE PREMIUM</v>
      </c>
      <c r="D25" s="42" t="str">
        <f t="shared" si="1"/>
        <v>SEG</v>
      </c>
      <c r="E25" s="42" t="str">
        <f t="shared" si="19"/>
        <v>00h00</v>
      </c>
      <c r="F25" s="25"/>
      <c r="G25" s="26"/>
      <c r="H25" s="309"/>
      <c r="I25" s="310"/>
      <c r="J25" s="27">
        <f t="shared" si="2"/>
        <v>677590.62300000002</v>
      </c>
      <c r="K25" s="28">
        <f t="shared" si="3"/>
        <v>12205</v>
      </c>
      <c r="L25" s="29">
        <f t="shared" si="4"/>
        <v>18.012350799606622</v>
      </c>
      <c r="M25" s="20"/>
      <c r="N25" s="20"/>
      <c r="O25" s="4"/>
      <c r="P25" s="316"/>
      <c r="Q25" s="43" t="s">
        <v>68</v>
      </c>
      <c r="R25" s="32" t="s">
        <v>69</v>
      </c>
      <c r="S25" s="44" t="s">
        <v>70</v>
      </c>
      <c r="T25" s="33">
        <f t="shared" si="5"/>
        <v>4576.875</v>
      </c>
      <c r="U25" s="33">
        <f t="shared" si="6"/>
        <v>7933.25</v>
      </c>
      <c r="V25" s="34">
        <v>12205</v>
      </c>
      <c r="W25" s="33">
        <f t="shared" si="7"/>
        <v>18307.5</v>
      </c>
      <c r="X25" s="33">
        <f t="shared" si="8"/>
        <v>24410</v>
      </c>
      <c r="Y25" s="33">
        <f t="shared" si="9"/>
        <v>12205</v>
      </c>
      <c r="Z25" s="32">
        <f t="shared" si="10"/>
        <v>0</v>
      </c>
      <c r="AA25" s="32">
        <f>IFERROR(IF(VLOOKUP(Q25,$C$8:$F$51,4,0)&lt;&gt;0,VLOOKUP(Q25,C23:K60,9,0)/VLOOKUP(Q25,C23:H60,6,0),0),"")</f>
        <v>0</v>
      </c>
      <c r="AB25" s="32">
        <f t="shared" si="12"/>
        <v>0</v>
      </c>
      <c r="AC25" s="45"/>
      <c r="AD25" s="46"/>
      <c r="AE25" s="37">
        <f>SC1_FPOLIS!AD25+SC2_ITAJAI!AC25+SC3_CRICIÚMA!AC25+SC4_JOINVILLE!AD25+SC5_BLUMENAU!AD25+'SC6_OESTE '!AE25</f>
        <v>677590.62300000002</v>
      </c>
      <c r="AF25" s="49">
        <v>0.65</v>
      </c>
      <c r="AG25" s="38">
        <f t="shared" si="13"/>
        <v>18.012350799606622</v>
      </c>
      <c r="AH25" s="38">
        <f t="shared" si="14"/>
        <v>12205</v>
      </c>
      <c r="AI25" s="39" t="str">
        <f>IFERROR(AH25/VLOOKUP(Q25,C23:H66,6,0),"")</f>
        <v/>
      </c>
      <c r="AJ25" s="4"/>
      <c r="AK25" s="4"/>
      <c r="AL25" s="4"/>
      <c r="AM25" s="4"/>
      <c r="AN25" s="4"/>
      <c r="AO25" s="4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5" customHeight="1">
      <c r="A26" s="22"/>
      <c r="B26" s="321" t="s">
        <v>71</v>
      </c>
      <c r="C26" s="50" t="str">
        <f t="shared" si="0"/>
        <v>BRASIL CAMINHONEIRO</v>
      </c>
      <c r="D26" s="42" t="str">
        <f t="shared" si="1"/>
        <v>SÁB</v>
      </c>
      <c r="E26" s="42" t="str">
        <f t="shared" si="19"/>
        <v>07H00</v>
      </c>
      <c r="F26" s="25"/>
      <c r="G26" s="26"/>
      <c r="H26" s="309"/>
      <c r="I26" s="310"/>
      <c r="J26" s="27">
        <f t="shared" si="2"/>
        <v>1116718.1499999999</v>
      </c>
      <c r="K26" s="28">
        <f t="shared" si="3"/>
        <v>9556</v>
      </c>
      <c r="L26" s="29">
        <f t="shared" si="4"/>
        <v>8.5572174142598119</v>
      </c>
      <c r="M26" s="20"/>
      <c r="N26" s="20"/>
      <c r="O26" s="4"/>
      <c r="P26" s="317" t="s">
        <v>71</v>
      </c>
      <c r="Q26" s="43" t="s">
        <v>72</v>
      </c>
      <c r="R26" s="44" t="s">
        <v>73</v>
      </c>
      <c r="S26" s="44" t="s">
        <v>74</v>
      </c>
      <c r="T26" s="33">
        <f t="shared" si="5"/>
        <v>3583.5</v>
      </c>
      <c r="U26" s="33">
        <f t="shared" si="6"/>
        <v>4778</v>
      </c>
      <c r="V26" s="34">
        <v>9556</v>
      </c>
      <c r="W26" s="33">
        <f t="shared" si="7"/>
        <v>14334</v>
      </c>
      <c r="X26" s="33">
        <f t="shared" si="8"/>
        <v>19112</v>
      </c>
      <c r="Y26" s="33">
        <f t="shared" si="9"/>
        <v>9556</v>
      </c>
      <c r="Z26" s="32">
        <f t="shared" si="10"/>
        <v>0</v>
      </c>
      <c r="AA26" s="32">
        <f t="shared" ref="AA26:AA27" si="21">IFERROR(IF(VLOOKUP(Q26,$C$8:$F$51,4,0)&lt;&gt;0,VLOOKUP(Q26,C26:K62,9,0)/VLOOKUP(Q26,C26:H62,6,0),0),"")</f>
        <v>0</v>
      </c>
      <c r="AB26" s="32">
        <f t="shared" si="12"/>
        <v>0</v>
      </c>
      <c r="AC26" s="45"/>
      <c r="AD26" s="46"/>
      <c r="AE26" s="37">
        <f>SC1_FPOLIS!AD26+SC2_ITAJAI!AC26+SC3_CRICIÚMA!AC26+SC4_JOINVILLE!AD26+SC5_BLUMENAU!AD26+'SC6_OESTE '!AE26</f>
        <v>1116718.1499999999</v>
      </c>
      <c r="AF26" s="47">
        <v>0.5</v>
      </c>
      <c r="AG26" s="38">
        <f t="shared" si="13"/>
        <v>8.5572174142598119</v>
      </c>
      <c r="AH26" s="38">
        <f t="shared" si="14"/>
        <v>9556</v>
      </c>
      <c r="AI26" s="39" t="str">
        <f t="shared" ref="AI26:AI32" si="22">IFERROR(AH26/VLOOKUP(Q26,C25:H67,6,0),"")</f>
        <v/>
      </c>
      <c r="AJ26" s="4"/>
      <c r="AK26" s="4"/>
      <c r="AL26" s="4"/>
      <c r="AM26" s="4"/>
      <c r="AN26" s="4"/>
      <c r="AO26" s="4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5" customHeight="1">
      <c r="A27" s="22"/>
      <c r="B27" s="322"/>
      <c r="C27" s="50" t="str">
        <f t="shared" si="0"/>
        <v>FALA BRASIL - EDIÇÃO DE SÁBADO</v>
      </c>
      <c r="D27" s="42" t="str">
        <f t="shared" si="1"/>
        <v>SÁB</v>
      </c>
      <c r="E27" s="42" t="str">
        <f t="shared" si="19"/>
        <v>07H30</v>
      </c>
      <c r="F27" s="25"/>
      <c r="G27" s="26"/>
      <c r="H27" s="309"/>
      <c r="I27" s="310"/>
      <c r="J27" s="27">
        <f t="shared" si="2"/>
        <v>1116718.1499999999</v>
      </c>
      <c r="K27" s="28">
        <f t="shared" si="3"/>
        <v>10608</v>
      </c>
      <c r="L27" s="29">
        <f t="shared" si="4"/>
        <v>9.4992635339543838</v>
      </c>
      <c r="M27" s="20"/>
      <c r="N27" s="20"/>
      <c r="O27" s="4"/>
      <c r="P27" s="315"/>
      <c r="Q27" s="43" t="s">
        <v>75</v>
      </c>
      <c r="R27" s="44" t="s">
        <v>73</v>
      </c>
      <c r="S27" s="44" t="s">
        <v>76</v>
      </c>
      <c r="T27" s="33">
        <f t="shared" si="5"/>
        <v>3978</v>
      </c>
      <c r="U27" s="33">
        <f t="shared" si="6"/>
        <v>5304</v>
      </c>
      <c r="V27" s="34">
        <v>10608</v>
      </c>
      <c r="W27" s="33">
        <f t="shared" si="7"/>
        <v>15912</v>
      </c>
      <c r="X27" s="33">
        <f t="shared" si="8"/>
        <v>21216</v>
      </c>
      <c r="Y27" s="33">
        <f t="shared" si="9"/>
        <v>10608</v>
      </c>
      <c r="Z27" s="32">
        <f t="shared" si="10"/>
        <v>0</v>
      </c>
      <c r="AA27" s="32">
        <f t="shared" si="21"/>
        <v>0</v>
      </c>
      <c r="AB27" s="32">
        <f t="shared" si="12"/>
        <v>0</v>
      </c>
      <c r="AC27" s="45"/>
      <c r="AD27" s="46"/>
      <c r="AE27" s="37">
        <f>SC1_FPOLIS!AD27+SC2_ITAJAI!AC27+SC3_CRICIÚMA!AC27+SC4_JOINVILLE!AD27+SC5_BLUMENAU!AD27+'SC6_OESTE '!AE27</f>
        <v>1116718.1499999999</v>
      </c>
      <c r="AF27" s="47">
        <v>0.5</v>
      </c>
      <c r="AG27" s="38">
        <f t="shared" si="13"/>
        <v>9.4992635339543838</v>
      </c>
      <c r="AH27" s="38">
        <f t="shared" si="14"/>
        <v>10608</v>
      </c>
      <c r="AI27" s="39" t="str">
        <f t="shared" si="22"/>
        <v/>
      </c>
      <c r="AJ27" s="4"/>
      <c r="AK27" s="4"/>
      <c r="AL27" s="4"/>
      <c r="AM27" s="4"/>
      <c r="AN27" s="4"/>
      <c r="AO27" s="40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5" customHeight="1">
      <c r="A28" s="22"/>
      <c r="B28" s="322"/>
      <c r="C28" s="52" t="str">
        <f t="shared" si="0"/>
        <v>BALANÇO GERAL SC - ED SÁBADO - ESTADUAL (1)</v>
      </c>
      <c r="D28" s="24" t="str">
        <f t="shared" si="1"/>
        <v>SÁB</v>
      </c>
      <c r="E28" s="42" t="str">
        <f t="shared" si="19"/>
        <v>12H00</v>
      </c>
      <c r="F28" s="25"/>
      <c r="G28" s="26"/>
      <c r="H28" s="309"/>
      <c r="I28" s="310"/>
      <c r="J28" s="27">
        <f t="shared" si="2"/>
        <v>1116718.1499999999</v>
      </c>
      <c r="K28" s="28">
        <f t="shared" si="3"/>
        <v>16843</v>
      </c>
      <c r="L28" s="29">
        <f t="shared" si="4"/>
        <v>15.082588207239223</v>
      </c>
      <c r="M28" s="20"/>
      <c r="N28" s="20"/>
      <c r="O28" s="4"/>
      <c r="P28" s="315"/>
      <c r="Q28" s="43" t="s">
        <v>77</v>
      </c>
      <c r="R28" s="44" t="s">
        <v>73</v>
      </c>
      <c r="S28" s="44" t="s">
        <v>78</v>
      </c>
      <c r="T28" s="33">
        <f t="shared" si="5"/>
        <v>6316.125</v>
      </c>
      <c r="U28" s="33">
        <f t="shared" si="6"/>
        <v>10947.95</v>
      </c>
      <c r="V28" s="34">
        <v>16843</v>
      </c>
      <c r="W28" s="33">
        <f t="shared" si="7"/>
        <v>25264.5</v>
      </c>
      <c r="X28" s="33">
        <f t="shared" si="8"/>
        <v>33686</v>
      </c>
      <c r="Y28" s="33">
        <f t="shared" si="9"/>
        <v>16843</v>
      </c>
      <c r="Z28" s="32">
        <f t="shared" si="10"/>
        <v>0</v>
      </c>
      <c r="AA28" s="32">
        <f>IFERROR(IF(VLOOKUP(Q28,$C$8:$F$51,4,0)&lt;&gt;0,VLOOKUP(Q28,C26:K62,9,0)/VLOOKUP(Q28,C26:H62,6,0),0),"")</f>
        <v>0</v>
      </c>
      <c r="AB28" s="32">
        <f t="shared" si="12"/>
        <v>0</v>
      </c>
      <c r="AC28" s="45"/>
      <c r="AD28" s="46"/>
      <c r="AE28" s="37">
        <f>SC1_FPOLIS!AD28+SC2_ITAJAI!AC28+SC3_CRICIÚMA!AC28+SC4_JOINVILLE!AD28+SC5_BLUMENAU!AD28+'SC6_OESTE '!AE28</f>
        <v>1116718.1499999999</v>
      </c>
      <c r="AF28" s="49">
        <v>0.65</v>
      </c>
      <c r="AG28" s="38">
        <f t="shared" si="13"/>
        <v>15.082588207239223</v>
      </c>
      <c r="AH28" s="38">
        <f t="shared" si="14"/>
        <v>16843</v>
      </c>
      <c r="AI28" s="39" t="str">
        <f t="shared" si="22"/>
        <v/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5" customHeight="1">
      <c r="A29" s="22"/>
      <c r="B29" s="322"/>
      <c r="C29" s="52" t="str">
        <f t="shared" si="0"/>
        <v>CLUBE DA BOLA</v>
      </c>
      <c r="D29" s="24" t="str">
        <f t="shared" si="1"/>
        <v>SÁB</v>
      </c>
      <c r="E29" s="24" t="str">
        <f t="shared" si="19"/>
        <v>13H30</v>
      </c>
      <c r="F29" s="25"/>
      <c r="G29" s="26"/>
      <c r="H29" s="309"/>
      <c r="I29" s="310"/>
      <c r="J29" s="27">
        <f t="shared" si="2"/>
        <v>1116718.1499999999</v>
      </c>
      <c r="K29" s="28">
        <f t="shared" si="3"/>
        <v>15715</v>
      </c>
      <c r="L29" s="29">
        <f t="shared" si="4"/>
        <v>14.072485523764435</v>
      </c>
      <c r="M29" s="20"/>
      <c r="N29" s="20"/>
      <c r="O29" s="4"/>
      <c r="P29" s="315"/>
      <c r="Q29" s="43" t="s">
        <v>79</v>
      </c>
      <c r="R29" s="44" t="s">
        <v>73</v>
      </c>
      <c r="S29" s="44" t="s">
        <v>80</v>
      </c>
      <c r="T29" s="33">
        <f t="shared" si="5"/>
        <v>5893.125</v>
      </c>
      <c r="U29" s="33">
        <f t="shared" si="6"/>
        <v>10214.75</v>
      </c>
      <c r="V29" s="34">
        <v>15715</v>
      </c>
      <c r="W29" s="33">
        <f t="shared" si="7"/>
        <v>23572.5</v>
      </c>
      <c r="X29" s="33">
        <f t="shared" si="8"/>
        <v>31430</v>
      </c>
      <c r="Y29" s="33">
        <f t="shared" si="9"/>
        <v>15715</v>
      </c>
      <c r="Z29" s="32">
        <f t="shared" si="10"/>
        <v>0</v>
      </c>
      <c r="AA29" s="32">
        <f>IFERROR(IF(VLOOKUP(Q29,$C$8:$F$51,4,0)&lt;&gt;0,VLOOKUP(Q29,C29:K64,9,0)/VLOOKUP(Q29,C29:H64,6,0),0),"")</f>
        <v>0</v>
      </c>
      <c r="AB29" s="32">
        <f t="shared" si="12"/>
        <v>0</v>
      </c>
      <c r="AC29" s="45"/>
      <c r="AD29" s="46"/>
      <c r="AE29" s="37">
        <f>SC1_FPOLIS!AD29+SC2_ITAJAI!AC29+SC3_CRICIÚMA!AC29+SC4_JOINVILLE!AD29+SC5_BLUMENAU!AD29+'SC6_OESTE '!AE29</f>
        <v>1116718.1499999999</v>
      </c>
      <c r="AF29" s="49">
        <v>0.65</v>
      </c>
      <c r="AG29" s="38">
        <f t="shared" si="13"/>
        <v>14.072485523764435</v>
      </c>
      <c r="AH29" s="38">
        <f t="shared" si="14"/>
        <v>15715</v>
      </c>
      <c r="AI29" s="39" t="str">
        <f t="shared" si="22"/>
        <v/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5" customHeight="1">
      <c r="A30" s="22"/>
      <c r="B30" s="322"/>
      <c r="C30" s="53" t="str">
        <f t="shared" si="0"/>
        <v>CINE AVENTURA</v>
      </c>
      <c r="D30" s="42" t="str">
        <f t="shared" si="1"/>
        <v>SÁB</v>
      </c>
      <c r="E30" s="42" t="str">
        <f t="shared" si="19"/>
        <v>15H00</v>
      </c>
      <c r="F30" s="25"/>
      <c r="G30" s="26"/>
      <c r="H30" s="309"/>
      <c r="I30" s="310"/>
      <c r="J30" s="27">
        <f t="shared" si="2"/>
        <v>1116718.1499999999</v>
      </c>
      <c r="K30" s="28">
        <f t="shared" si="3"/>
        <v>7021</v>
      </c>
      <c r="L30" s="29">
        <f t="shared" si="4"/>
        <v>6.2871728197486538</v>
      </c>
      <c r="M30" s="20"/>
      <c r="N30" s="20"/>
      <c r="O30" s="4"/>
      <c r="P30" s="315"/>
      <c r="Q30" s="54" t="s">
        <v>81</v>
      </c>
      <c r="R30" s="44" t="s">
        <v>73</v>
      </c>
      <c r="S30" s="44" t="s">
        <v>82</v>
      </c>
      <c r="T30" s="33">
        <f t="shared" si="5"/>
        <v>2632.875</v>
      </c>
      <c r="U30" s="33">
        <f t="shared" si="6"/>
        <v>4563.6500000000005</v>
      </c>
      <c r="V30" s="34">
        <v>7021</v>
      </c>
      <c r="W30" s="33">
        <f t="shared" si="7"/>
        <v>10531.5</v>
      </c>
      <c r="X30" s="33">
        <f t="shared" si="8"/>
        <v>14042</v>
      </c>
      <c r="Y30" s="33">
        <f t="shared" si="9"/>
        <v>7021</v>
      </c>
      <c r="Z30" s="32">
        <f t="shared" si="10"/>
        <v>0</v>
      </c>
      <c r="AA30" s="32">
        <f>IFERROR(IF(VLOOKUP(Q30,$C$8:$F$51,4,0)&lt;&gt;0,VLOOKUP(Q30,C29:K64,9,0)/VLOOKUP(Q30,C29:H64,6,0),0),"")</f>
        <v>0</v>
      </c>
      <c r="AB30" s="32">
        <f t="shared" si="12"/>
        <v>0</v>
      </c>
      <c r="AC30" s="45"/>
      <c r="AD30" s="46"/>
      <c r="AE30" s="37">
        <f>SC1_FPOLIS!AD30+SC2_ITAJAI!AC30+SC3_CRICIÚMA!AC30+SC4_JOINVILLE!AD30+SC5_BLUMENAU!AD30+'SC6_OESTE '!AE30</f>
        <v>1116718.1499999999</v>
      </c>
      <c r="AF30" s="49">
        <v>0.65</v>
      </c>
      <c r="AG30" s="38">
        <f t="shared" si="13"/>
        <v>6.2871728197486538</v>
      </c>
      <c r="AH30" s="38">
        <f t="shared" si="14"/>
        <v>7021</v>
      </c>
      <c r="AI30" s="39" t="str">
        <f t="shared" si="22"/>
        <v/>
      </c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</row>
    <row r="31" spans="1:55" ht="15" customHeight="1">
      <c r="A31" s="22"/>
      <c r="B31" s="322"/>
      <c r="C31" s="53" t="str">
        <f t="shared" si="0"/>
        <v>CIDADE ALERTA - EDIÇÃO DE SÁBADO 1</v>
      </c>
      <c r="D31" s="42" t="str">
        <f t="shared" si="1"/>
        <v>SÁB</v>
      </c>
      <c r="E31" s="42" t="str">
        <f t="shared" si="19"/>
        <v>17H00</v>
      </c>
      <c r="F31" s="25"/>
      <c r="G31" s="26"/>
      <c r="H31" s="309"/>
      <c r="I31" s="310"/>
      <c r="J31" s="27">
        <f t="shared" si="2"/>
        <v>1116718.1499999999</v>
      </c>
      <c r="K31" s="28">
        <f t="shared" si="3"/>
        <v>12976</v>
      </c>
      <c r="L31" s="29">
        <f t="shared" si="4"/>
        <v>11.61976278436954</v>
      </c>
      <c r="M31" s="20"/>
      <c r="N31" s="20"/>
      <c r="O31" s="4"/>
      <c r="P31" s="315"/>
      <c r="Q31" s="43" t="s">
        <v>83</v>
      </c>
      <c r="R31" s="44" t="s">
        <v>73</v>
      </c>
      <c r="S31" s="44" t="s">
        <v>84</v>
      </c>
      <c r="T31" s="33">
        <f t="shared" si="5"/>
        <v>4866</v>
      </c>
      <c r="U31" s="33">
        <f t="shared" si="6"/>
        <v>8434.4</v>
      </c>
      <c r="V31" s="34">
        <v>12976</v>
      </c>
      <c r="W31" s="33">
        <f t="shared" si="7"/>
        <v>19464</v>
      </c>
      <c r="X31" s="33">
        <f t="shared" si="8"/>
        <v>25952</v>
      </c>
      <c r="Y31" s="33">
        <f t="shared" si="9"/>
        <v>12976</v>
      </c>
      <c r="Z31" s="32">
        <f t="shared" si="10"/>
        <v>0</v>
      </c>
      <c r="AA31" s="32">
        <f>IFERROR(IF(VLOOKUP(Q31,$C$8:$F$51,4,0)&lt;&gt;0,VLOOKUP(Q31,C31:K66,9,0)/VLOOKUP(Q31,C31:H66,6,0),0),"")</f>
        <v>0</v>
      </c>
      <c r="AB31" s="32">
        <f t="shared" si="12"/>
        <v>0</v>
      </c>
      <c r="AC31" s="45"/>
      <c r="AD31" s="46"/>
      <c r="AE31" s="37">
        <f>SC1_FPOLIS!AD31+SC2_ITAJAI!AC31+SC3_CRICIÚMA!AC31+SC4_JOINVILLE!AD31+SC5_BLUMENAU!AD31+'SC6_OESTE '!AE31</f>
        <v>1116718.1499999999</v>
      </c>
      <c r="AF31" s="49">
        <v>0.65</v>
      </c>
      <c r="AG31" s="38">
        <f t="shared" si="13"/>
        <v>11.61976278436954</v>
      </c>
      <c r="AH31" s="38">
        <f t="shared" si="14"/>
        <v>12976</v>
      </c>
      <c r="AI31" s="39" t="str">
        <f t="shared" si="22"/>
        <v/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</row>
    <row r="32" spans="1:55" ht="15" customHeight="1">
      <c r="A32" s="22"/>
      <c r="B32" s="322"/>
      <c r="C32" s="53" t="str">
        <f t="shared" si="0"/>
        <v>JORNAL DA RECORD - EDIÇÃO DE SÁBADO</v>
      </c>
      <c r="D32" s="42" t="str">
        <f t="shared" si="1"/>
        <v>SÁB</v>
      </c>
      <c r="E32" s="42" t="str">
        <f t="shared" si="19"/>
        <v>19H45</v>
      </c>
      <c r="F32" s="25"/>
      <c r="G32" s="26"/>
      <c r="H32" s="309"/>
      <c r="I32" s="310"/>
      <c r="J32" s="27">
        <f t="shared" si="2"/>
        <v>1116718.1499999999</v>
      </c>
      <c r="K32" s="28">
        <f t="shared" si="3"/>
        <v>29879</v>
      </c>
      <c r="L32" s="29">
        <f t="shared" si="4"/>
        <v>26.75607985775104</v>
      </c>
      <c r="M32" s="20"/>
      <c r="N32" s="20"/>
      <c r="O32" s="4"/>
      <c r="P32" s="315"/>
      <c r="Q32" s="43" t="s">
        <v>85</v>
      </c>
      <c r="R32" s="44" t="s">
        <v>73</v>
      </c>
      <c r="S32" s="44" t="s">
        <v>86</v>
      </c>
      <c r="T32" s="33">
        <f t="shared" si="5"/>
        <v>11204.625</v>
      </c>
      <c r="U32" s="33">
        <f t="shared" si="6"/>
        <v>19421.350000000002</v>
      </c>
      <c r="V32" s="34">
        <v>29879</v>
      </c>
      <c r="W32" s="33">
        <f t="shared" si="7"/>
        <v>44818.5</v>
      </c>
      <c r="X32" s="33">
        <f t="shared" si="8"/>
        <v>59758</v>
      </c>
      <c r="Y32" s="33">
        <f t="shared" si="9"/>
        <v>29879</v>
      </c>
      <c r="Z32" s="32">
        <f t="shared" si="10"/>
        <v>0</v>
      </c>
      <c r="AA32" s="32">
        <f t="shared" ref="AA32:AA33" si="23">IFERROR(IF(VLOOKUP(Q32,$C$8:$F$51,4,0)&lt;&gt;0,VLOOKUP(Q32,C31:K66,9,0)/VLOOKUP(Q32,C31:H66,6,0),0),"")</f>
        <v>0</v>
      </c>
      <c r="AB32" s="32">
        <f t="shared" si="12"/>
        <v>0</v>
      </c>
      <c r="AC32" s="45"/>
      <c r="AD32" s="46"/>
      <c r="AE32" s="37">
        <f>SC1_FPOLIS!AD32+SC2_ITAJAI!AC32+SC3_CRICIÚMA!AC32+SC4_JOINVILLE!AD32+SC5_BLUMENAU!AD32+'SC6_OESTE '!AE32</f>
        <v>1116718.1499999999</v>
      </c>
      <c r="AF32" s="49">
        <v>0.65</v>
      </c>
      <c r="AG32" s="38">
        <f t="shared" si="13"/>
        <v>26.75607985775104</v>
      </c>
      <c r="AH32" s="38">
        <f t="shared" si="14"/>
        <v>29879</v>
      </c>
      <c r="AI32" s="39" t="str">
        <f t="shared" si="22"/>
        <v/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</row>
    <row r="33" spans="1:55" ht="15" customHeight="1">
      <c r="A33" s="22"/>
      <c r="B33" s="322"/>
      <c r="C33" s="53" t="str">
        <f t="shared" si="0"/>
        <v xml:space="preserve">NOVELA 3 - MELHORES MOMENTOS </v>
      </c>
      <c r="D33" s="42" t="str">
        <f t="shared" si="1"/>
        <v>SAB</v>
      </c>
      <c r="E33" s="42" t="str">
        <f t="shared" si="19"/>
        <v>21H00</v>
      </c>
      <c r="F33" s="25"/>
      <c r="G33" s="26"/>
      <c r="H33" s="309"/>
      <c r="I33" s="310"/>
      <c r="J33" s="27">
        <f t="shared" si="2"/>
        <v>1116718.1499999999</v>
      </c>
      <c r="K33" s="28">
        <f t="shared" si="3"/>
        <v>15812</v>
      </c>
      <c r="L33" s="29">
        <f t="shared" si="4"/>
        <v>14.159347190694447</v>
      </c>
      <c r="M33" s="20"/>
      <c r="N33" s="20"/>
      <c r="O33" s="4"/>
      <c r="P33" s="315"/>
      <c r="Q33" s="43" t="s">
        <v>87</v>
      </c>
      <c r="R33" s="44" t="s">
        <v>88</v>
      </c>
      <c r="S33" s="44" t="s">
        <v>59</v>
      </c>
      <c r="T33" s="33">
        <f t="shared" si="5"/>
        <v>5929.5</v>
      </c>
      <c r="U33" s="33">
        <f t="shared" si="6"/>
        <v>10277.800000000001</v>
      </c>
      <c r="V33" s="34">
        <v>15812</v>
      </c>
      <c r="W33" s="33">
        <f t="shared" si="7"/>
        <v>23718</v>
      </c>
      <c r="X33" s="33">
        <f t="shared" si="8"/>
        <v>31624</v>
      </c>
      <c r="Y33" s="33">
        <f t="shared" si="9"/>
        <v>15812</v>
      </c>
      <c r="Z33" s="32">
        <f t="shared" si="10"/>
        <v>0</v>
      </c>
      <c r="AA33" s="32">
        <f t="shared" si="23"/>
        <v>0</v>
      </c>
      <c r="AB33" s="32">
        <f t="shared" si="12"/>
        <v>0</v>
      </c>
      <c r="AC33" s="45"/>
      <c r="AD33" s="46"/>
      <c r="AE33" s="37">
        <f>SC1_FPOLIS!AD33+SC2_ITAJAI!AC33+SC3_CRICIÚMA!AC33+SC4_JOINVILLE!AD33+SC5_BLUMENAU!AD33+'SC6_OESTE '!AE33</f>
        <v>1116718.1499999999</v>
      </c>
      <c r="AF33" s="49">
        <v>0.65</v>
      </c>
      <c r="AG33" s="38">
        <f t="shared" si="13"/>
        <v>14.159347190694447</v>
      </c>
      <c r="AH33" s="38">
        <f t="shared" si="14"/>
        <v>15812</v>
      </c>
      <c r="AI33" s="39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15" customHeight="1">
      <c r="A34" s="22"/>
      <c r="B34" s="323"/>
      <c r="C34" s="53" t="str">
        <f t="shared" si="0"/>
        <v>TELA MÁXIMA</v>
      </c>
      <c r="D34" s="42" t="str">
        <f t="shared" si="1"/>
        <v>SÁB</v>
      </c>
      <c r="E34" s="42" t="str">
        <f t="shared" si="19"/>
        <v>22H30</v>
      </c>
      <c r="F34" s="25"/>
      <c r="G34" s="26"/>
      <c r="H34" s="309"/>
      <c r="I34" s="310"/>
      <c r="J34" s="27">
        <f t="shared" si="2"/>
        <v>1116718.1499999999</v>
      </c>
      <c r="K34" s="28">
        <f t="shared" si="3"/>
        <v>11425</v>
      </c>
      <c r="L34" s="29">
        <f t="shared" si="4"/>
        <v>10.230871594591706</v>
      </c>
      <c r="M34" s="20"/>
      <c r="N34" s="20"/>
      <c r="O34" s="4"/>
      <c r="P34" s="316"/>
      <c r="Q34" s="43" t="s">
        <v>89</v>
      </c>
      <c r="R34" s="44" t="s">
        <v>73</v>
      </c>
      <c r="S34" s="44" t="s">
        <v>90</v>
      </c>
      <c r="T34" s="33">
        <f t="shared" si="5"/>
        <v>4284.375</v>
      </c>
      <c r="U34" s="33">
        <f t="shared" si="6"/>
        <v>7426.25</v>
      </c>
      <c r="V34" s="34">
        <v>11425</v>
      </c>
      <c r="W34" s="33">
        <f t="shared" si="7"/>
        <v>17137.5</v>
      </c>
      <c r="X34" s="33">
        <f t="shared" si="8"/>
        <v>22850</v>
      </c>
      <c r="Y34" s="33">
        <f t="shared" si="9"/>
        <v>11425</v>
      </c>
      <c r="Z34" s="32">
        <f t="shared" si="10"/>
        <v>0</v>
      </c>
      <c r="AA34" s="32">
        <f>IFERROR(IF(VLOOKUP(Q34,$C$8:$F$51,4,0)&lt;&gt;0,VLOOKUP(Q34,C32:K69,9,0)/VLOOKUP(Q34,C32:H69,6,0),0),"")</f>
        <v>0</v>
      </c>
      <c r="AB34" s="32">
        <f t="shared" si="12"/>
        <v>0</v>
      </c>
      <c r="AC34" s="45"/>
      <c r="AD34" s="46"/>
      <c r="AE34" s="37">
        <f>SC1_FPOLIS!AD34+SC2_ITAJAI!AC34+SC3_CRICIÚMA!AC34+SC4_JOINVILLE!AD34+SC5_BLUMENAU!AD34+'SC6_OESTE '!AE34</f>
        <v>1116718.1499999999</v>
      </c>
      <c r="AF34" s="49">
        <v>0.65</v>
      </c>
      <c r="AG34" s="38">
        <f t="shared" si="13"/>
        <v>10.230871594591706</v>
      </c>
      <c r="AH34" s="38">
        <f t="shared" si="14"/>
        <v>11425</v>
      </c>
      <c r="AI34" s="39" t="str">
        <f>IFERROR(AH34/VLOOKUP(Q34,C32:H74,6,0),"")</f>
        <v/>
      </c>
      <c r="AJ34" s="4"/>
      <c r="AK34" s="40"/>
      <c r="AL34" s="40"/>
      <c r="AM34" s="40"/>
      <c r="AN34" s="40"/>
      <c r="AO34" s="40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5" customHeight="1">
      <c r="A35" s="22"/>
      <c r="B35" s="324" t="s">
        <v>91</v>
      </c>
      <c r="C35" s="52" t="str">
        <f t="shared" si="0"/>
        <v>AGRO SAÚDE E COOPERAÇÃO</v>
      </c>
      <c r="D35" s="24" t="str">
        <f t="shared" si="1"/>
        <v>DOM</v>
      </c>
      <c r="E35" s="24" t="str">
        <f t="shared" si="19"/>
        <v>09H00</v>
      </c>
      <c r="F35" s="25"/>
      <c r="G35" s="26"/>
      <c r="H35" s="309"/>
      <c r="I35" s="310"/>
      <c r="J35" s="27">
        <f t="shared" si="2"/>
        <v>1116718.1499999999</v>
      </c>
      <c r="K35" s="28">
        <f t="shared" si="3"/>
        <v>8699</v>
      </c>
      <c r="L35" s="29">
        <f t="shared" si="4"/>
        <v>7.7897901095276376</v>
      </c>
      <c r="M35" s="20"/>
      <c r="N35" s="20"/>
      <c r="O35" s="4"/>
      <c r="P35" s="317" t="s">
        <v>91</v>
      </c>
      <c r="Q35" s="43" t="s">
        <v>92</v>
      </c>
      <c r="R35" s="44" t="s">
        <v>93</v>
      </c>
      <c r="S35" s="44" t="s">
        <v>94</v>
      </c>
      <c r="T35" s="33">
        <f t="shared" si="5"/>
        <v>3262.125</v>
      </c>
      <c r="U35" s="33">
        <f t="shared" si="6"/>
        <v>5654.35</v>
      </c>
      <c r="V35" s="34">
        <v>8699</v>
      </c>
      <c r="W35" s="33">
        <f t="shared" si="7"/>
        <v>13048.5</v>
      </c>
      <c r="X35" s="33">
        <f t="shared" si="8"/>
        <v>17398</v>
      </c>
      <c r="Y35" s="33">
        <f t="shared" si="9"/>
        <v>8699</v>
      </c>
      <c r="Z35" s="32">
        <f t="shared" si="10"/>
        <v>0</v>
      </c>
      <c r="AA35" s="32">
        <f>IFERROR(IF(VLOOKUP(Q35,$C$8:$F$51,4,0)&lt;&gt;0,VLOOKUP(Q35,C35:K70,9,0)/VLOOKUP(Q35,C35:H70,6,0),0),"")</f>
        <v>0</v>
      </c>
      <c r="AB35" s="32">
        <f t="shared" si="12"/>
        <v>0</v>
      </c>
      <c r="AC35" s="45"/>
      <c r="AD35" s="46"/>
      <c r="AE35" s="37">
        <f>SC1_FPOLIS!AD35+SC2_ITAJAI!AC35+SC3_CRICIÚMA!AC35+SC4_JOINVILLE!AD35+SC5_BLUMENAU!AD35+'SC6_OESTE '!AE35</f>
        <v>1116718.1499999999</v>
      </c>
      <c r="AF35" s="49">
        <v>0.65</v>
      </c>
      <c r="AG35" s="38">
        <f t="shared" si="13"/>
        <v>7.7897901095276376</v>
      </c>
      <c r="AH35" s="38">
        <f t="shared" si="14"/>
        <v>8699</v>
      </c>
      <c r="AI35" s="39" t="str">
        <f>IFERROR(AH35/VLOOKUP(Q35,C35:H78,6,0),"")</f>
        <v/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5" customHeight="1">
      <c r="A36" s="55"/>
      <c r="B36" s="325"/>
      <c r="C36" s="56" t="str">
        <f t="shared" si="0"/>
        <v>OESTE RURAL</v>
      </c>
      <c r="D36" s="24" t="str">
        <f t="shared" si="1"/>
        <v>DOM</v>
      </c>
      <c r="E36" s="24" t="str">
        <f t="shared" si="19"/>
        <v>09H30</v>
      </c>
      <c r="F36" s="25"/>
      <c r="G36" s="26"/>
      <c r="H36" s="309"/>
      <c r="I36" s="310"/>
      <c r="J36" s="27">
        <f t="shared" si="2"/>
        <v>266775</v>
      </c>
      <c r="K36" s="28">
        <f t="shared" si="3"/>
        <v>2557.5</v>
      </c>
      <c r="L36" s="29">
        <f t="shared" si="4"/>
        <v>9.5867303907787456</v>
      </c>
      <c r="M36" s="20"/>
      <c r="N36" s="20"/>
      <c r="O36" s="4"/>
      <c r="P36" s="315"/>
      <c r="Q36" s="43" t="s">
        <v>95</v>
      </c>
      <c r="R36" s="44" t="s">
        <v>93</v>
      </c>
      <c r="S36" s="44" t="s">
        <v>96</v>
      </c>
      <c r="T36" s="33">
        <f t="shared" si="5"/>
        <v>959.0625</v>
      </c>
      <c r="U36" s="33">
        <f t="shared" si="6"/>
        <v>1662.375</v>
      </c>
      <c r="V36" s="34">
        <v>2557.5</v>
      </c>
      <c r="W36" s="33">
        <f t="shared" si="7"/>
        <v>3836.25</v>
      </c>
      <c r="X36" s="33">
        <f t="shared" si="8"/>
        <v>5115</v>
      </c>
      <c r="Y36" s="33">
        <f t="shared" si="9"/>
        <v>2557.5</v>
      </c>
      <c r="Z36" s="32">
        <f t="shared" si="10"/>
        <v>0</v>
      </c>
      <c r="AA36" s="32">
        <f>IFERROR(IF(VLOOKUP(Q36,$C$8:$F$51,4,0)&lt;&gt;0,VLOOKUP(Q36,C35:K52,9,0)/VLOOKUP(Q36,C35:H52,6,0),0),"")</f>
        <v>0</v>
      </c>
      <c r="AB36" s="32">
        <f t="shared" si="12"/>
        <v>0</v>
      </c>
      <c r="AC36" s="45"/>
      <c r="AD36" s="46"/>
      <c r="AE36" s="37">
        <f>SC1_FPOLIS!AD36+SC2_ITAJAI!AC36+SC3_CRICIÚMA!AC36+SC4_JOINVILLE!AD36+SC5_BLUMENAU!AD36+'SC6_OESTE '!AE36</f>
        <v>266775</v>
      </c>
      <c r="AF36" s="49">
        <v>0.65</v>
      </c>
      <c r="AG36" s="38">
        <f t="shared" si="13"/>
        <v>9.5867303907787456</v>
      </c>
      <c r="AH36" s="38">
        <f t="shared" si="14"/>
        <v>2557.5</v>
      </c>
      <c r="AI36" s="39" t="str">
        <f t="shared" ref="AI36:AI39" si="24">IFERROR(AH36/VLOOKUP(Q36,C35:H79,6,0),"")</f>
        <v/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5" customHeight="1">
      <c r="A37" s="55"/>
      <c r="B37" s="325"/>
      <c r="C37" s="56" t="str">
        <f t="shared" si="0"/>
        <v>CASA MAIS</v>
      </c>
      <c r="D37" s="24" t="str">
        <f t="shared" si="1"/>
        <v>DOM</v>
      </c>
      <c r="E37" s="24" t="str">
        <f t="shared" si="19"/>
        <v>10H00</v>
      </c>
      <c r="F37" s="25"/>
      <c r="G37" s="26"/>
      <c r="H37" s="309"/>
      <c r="I37" s="310"/>
      <c r="J37" s="27">
        <f t="shared" si="2"/>
        <v>266775</v>
      </c>
      <c r="K37" s="28">
        <f t="shared" si="3"/>
        <v>2854.5</v>
      </c>
      <c r="L37" s="29">
        <f t="shared" si="4"/>
        <v>10.700028113578858</v>
      </c>
      <c r="M37" s="20"/>
      <c r="N37" s="20"/>
      <c r="O37" s="4"/>
      <c r="P37" s="315"/>
      <c r="Q37" s="43" t="s">
        <v>97</v>
      </c>
      <c r="R37" s="44" t="s">
        <v>93</v>
      </c>
      <c r="S37" s="44" t="s">
        <v>40</v>
      </c>
      <c r="T37" s="33">
        <f t="shared" si="5"/>
        <v>1070.4375</v>
      </c>
      <c r="U37" s="33">
        <f t="shared" si="6"/>
        <v>1855.425</v>
      </c>
      <c r="V37" s="34">
        <v>2854.5</v>
      </c>
      <c r="W37" s="33">
        <f t="shared" si="7"/>
        <v>4281.75</v>
      </c>
      <c r="X37" s="33">
        <f t="shared" si="8"/>
        <v>5709</v>
      </c>
      <c r="Y37" s="33">
        <f t="shared" si="9"/>
        <v>2854.5</v>
      </c>
      <c r="Z37" s="32">
        <f t="shared" si="10"/>
        <v>0</v>
      </c>
      <c r="AA37" s="32">
        <f>IFERROR(IF(VLOOKUP(Q37,$C$8:$F$51,4,0)&lt;&gt;0,VLOOKUP(Q37,C36:K52,9,0)/VLOOKUP(Q37,C36:H52,6,0),0),"")</f>
        <v>0</v>
      </c>
      <c r="AB37" s="32">
        <f t="shared" si="12"/>
        <v>0</v>
      </c>
      <c r="AC37" s="57"/>
      <c r="AD37" s="46"/>
      <c r="AE37" s="37">
        <f>SC1_FPOLIS!AD37+SC2_ITAJAI!AC37+SC3_CRICIÚMA!AC37+SC4_JOINVILLE!AD37+SC5_BLUMENAU!AD37+'SC6_OESTE '!AE37</f>
        <v>266775</v>
      </c>
      <c r="AF37" s="49">
        <v>0.65</v>
      </c>
      <c r="AG37" s="38">
        <f t="shared" si="13"/>
        <v>10.700028113578858</v>
      </c>
      <c r="AH37" s="38">
        <f t="shared" si="14"/>
        <v>2854.5</v>
      </c>
      <c r="AI37" s="39" t="str">
        <f t="shared" si="24"/>
        <v/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5" customHeight="1">
      <c r="A38" s="55"/>
      <c r="B38" s="325"/>
      <c r="C38" s="58" t="str">
        <f t="shared" si="0"/>
        <v>CINE MAIOR</v>
      </c>
      <c r="D38" s="42" t="str">
        <f t="shared" si="1"/>
        <v>DOM</v>
      </c>
      <c r="E38" s="42" t="str">
        <f t="shared" si="19"/>
        <v>14H00</v>
      </c>
      <c r="F38" s="25"/>
      <c r="G38" s="26"/>
      <c r="H38" s="309"/>
      <c r="I38" s="310"/>
      <c r="J38" s="27">
        <f t="shared" si="2"/>
        <v>1116718.1499999999</v>
      </c>
      <c r="K38" s="28">
        <f t="shared" si="3"/>
        <v>12381</v>
      </c>
      <c r="L38" s="29">
        <f t="shared" si="4"/>
        <v>11.086951528458636</v>
      </c>
      <c r="M38" s="20"/>
      <c r="N38" s="20"/>
      <c r="O38" s="4"/>
      <c r="P38" s="315"/>
      <c r="Q38" s="43" t="s">
        <v>98</v>
      </c>
      <c r="R38" s="44" t="s">
        <v>93</v>
      </c>
      <c r="S38" s="44" t="s">
        <v>46</v>
      </c>
      <c r="T38" s="33">
        <f t="shared" si="5"/>
        <v>4642.875</v>
      </c>
      <c r="U38" s="33">
        <f t="shared" si="6"/>
        <v>8047.6500000000005</v>
      </c>
      <c r="V38" s="34">
        <v>12381</v>
      </c>
      <c r="W38" s="33">
        <f t="shared" si="7"/>
        <v>18571.5</v>
      </c>
      <c r="X38" s="33">
        <f t="shared" si="8"/>
        <v>24762</v>
      </c>
      <c r="Y38" s="33">
        <f t="shared" si="9"/>
        <v>12381</v>
      </c>
      <c r="Z38" s="32">
        <f t="shared" si="10"/>
        <v>0</v>
      </c>
      <c r="AA38" s="32">
        <f>IFERROR(IF(VLOOKUP(Q38,$C$8:$F$51,4,0)&lt;&gt;0,VLOOKUP(Q38,C37:K52,9,0)/VLOOKUP(Q38,C37:H52,6,0),0),"")</f>
        <v>0</v>
      </c>
      <c r="AB38" s="32">
        <f t="shared" si="12"/>
        <v>0</v>
      </c>
      <c r="AC38" s="57"/>
      <c r="AD38" s="46"/>
      <c r="AE38" s="37">
        <f>SC1_FPOLIS!AD38+SC2_ITAJAI!AC38+SC3_CRICIÚMA!AC38+SC4_JOINVILLE!AD38+SC5_BLUMENAU!AD38+'SC6_OESTE '!AE38</f>
        <v>1116718.1499999999</v>
      </c>
      <c r="AF38" s="49">
        <v>0.65</v>
      </c>
      <c r="AG38" s="38">
        <f t="shared" si="13"/>
        <v>11.086951528458636</v>
      </c>
      <c r="AH38" s="38">
        <f t="shared" si="14"/>
        <v>12381</v>
      </c>
      <c r="AI38" s="39" t="str">
        <f t="shared" si="24"/>
        <v/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5" customHeight="1">
      <c r="A39" s="55"/>
      <c r="B39" s="325"/>
      <c r="C39" s="58" t="str">
        <f t="shared" si="0"/>
        <v>HORA DO FARO</v>
      </c>
      <c r="D39" s="42" t="str">
        <f t="shared" si="1"/>
        <v>DOM</v>
      </c>
      <c r="E39" s="42" t="str">
        <f t="shared" si="19"/>
        <v>15H45</v>
      </c>
      <c r="F39" s="25"/>
      <c r="G39" s="26"/>
      <c r="H39" s="309"/>
      <c r="I39" s="310"/>
      <c r="J39" s="27">
        <f t="shared" si="2"/>
        <v>1116718.1499999999</v>
      </c>
      <c r="K39" s="28">
        <f t="shared" si="3"/>
        <v>17220</v>
      </c>
      <c r="L39" s="29">
        <f t="shared" si="4"/>
        <v>15.42018458283319</v>
      </c>
      <c r="M39" s="20"/>
      <c r="N39" s="20"/>
      <c r="O39" s="4"/>
      <c r="P39" s="315"/>
      <c r="Q39" s="43" t="s">
        <v>99</v>
      </c>
      <c r="R39" s="44" t="s">
        <v>93</v>
      </c>
      <c r="S39" s="44" t="s">
        <v>100</v>
      </c>
      <c r="T39" s="33">
        <f t="shared" si="5"/>
        <v>6457.5</v>
      </c>
      <c r="U39" s="33">
        <f t="shared" si="6"/>
        <v>11193</v>
      </c>
      <c r="V39" s="34">
        <v>17220</v>
      </c>
      <c r="W39" s="33">
        <f t="shared" si="7"/>
        <v>25830</v>
      </c>
      <c r="X39" s="33">
        <f t="shared" si="8"/>
        <v>34440</v>
      </c>
      <c r="Y39" s="33">
        <f t="shared" si="9"/>
        <v>17220</v>
      </c>
      <c r="Z39" s="32">
        <f t="shared" si="10"/>
        <v>0</v>
      </c>
      <c r="AA39" s="32">
        <f>IFERROR(IF(VLOOKUP(Q39,$C$8:$F$51,4,0)&lt;&gt;0,VLOOKUP(Q39,C38:K52,9,0)/VLOOKUP(Q39,C38:H52,6,0),0),"")</f>
        <v>0</v>
      </c>
      <c r="AB39" s="32">
        <f t="shared" si="12"/>
        <v>0</v>
      </c>
      <c r="AC39" s="45"/>
      <c r="AD39" s="46"/>
      <c r="AE39" s="37">
        <f>SC1_FPOLIS!AD39+SC2_ITAJAI!AC39+SC3_CRICIÚMA!AC39+SC4_JOINVILLE!AD39+SC5_BLUMENAU!AD39+'SC6_OESTE '!AE39</f>
        <v>1116718.1499999999</v>
      </c>
      <c r="AF39" s="49">
        <v>0.65</v>
      </c>
      <c r="AG39" s="38">
        <f t="shared" si="13"/>
        <v>15.42018458283319</v>
      </c>
      <c r="AH39" s="38">
        <f t="shared" si="14"/>
        <v>17220</v>
      </c>
      <c r="AI39" s="39" t="str">
        <f t="shared" si="24"/>
        <v/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" customHeight="1">
      <c r="A40" s="55"/>
      <c r="B40" s="325"/>
      <c r="C40" s="58" t="str">
        <f t="shared" si="0"/>
        <v>DOMINGO ESPETACULAR</v>
      </c>
      <c r="D40" s="42" t="str">
        <f t="shared" si="1"/>
        <v>DOM</v>
      </c>
      <c r="E40" s="42" t="str">
        <f t="shared" si="19"/>
        <v>19H45</v>
      </c>
      <c r="F40" s="25"/>
      <c r="G40" s="26"/>
      <c r="H40" s="309"/>
      <c r="I40" s="310"/>
      <c r="J40" s="27">
        <f t="shared" si="2"/>
        <v>1116718.1499999999</v>
      </c>
      <c r="K40" s="28">
        <f t="shared" si="3"/>
        <v>31319</v>
      </c>
      <c r="L40" s="29">
        <f t="shared" si="4"/>
        <v>28.04557264516566</v>
      </c>
      <c r="M40" s="20"/>
      <c r="N40" s="20"/>
      <c r="O40" s="4"/>
      <c r="P40" s="318"/>
      <c r="Q40" s="43" t="s">
        <v>101</v>
      </c>
      <c r="R40" s="44" t="s">
        <v>93</v>
      </c>
      <c r="S40" s="44" t="s">
        <v>86</v>
      </c>
      <c r="T40" s="33">
        <f t="shared" si="5"/>
        <v>11744.625</v>
      </c>
      <c r="U40" s="33">
        <f t="shared" si="6"/>
        <v>20357.350000000002</v>
      </c>
      <c r="V40" s="34">
        <v>31319</v>
      </c>
      <c r="W40" s="33">
        <f t="shared" si="7"/>
        <v>46978.5</v>
      </c>
      <c r="X40" s="33">
        <f t="shared" si="8"/>
        <v>62638</v>
      </c>
      <c r="Y40" s="33">
        <f t="shared" si="9"/>
        <v>31319</v>
      </c>
      <c r="Z40" s="32">
        <f t="shared" si="10"/>
        <v>0</v>
      </c>
      <c r="AA40" s="32">
        <f>IFERROR(IF(VLOOKUP(Q40,$C$8:$F$51,4,0)&lt;&gt;0,VLOOKUP(Q40,C39:K52,9,0)/VLOOKUP(Q40,C39:H52,6,0),0),"")</f>
        <v>0</v>
      </c>
      <c r="AB40" s="32">
        <f t="shared" si="12"/>
        <v>0</v>
      </c>
      <c r="AC40" s="57"/>
      <c r="AD40" s="46"/>
      <c r="AE40" s="37">
        <f>SC1_FPOLIS!AD40+SC2_ITAJAI!AC40+SC3_CRICIÚMA!AC40+SC4_JOINVILLE!AD40+SC5_BLUMENAU!AD40+'SC6_OESTE '!AE40</f>
        <v>1116718.1499999999</v>
      </c>
      <c r="AF40" s="49">
        <v>0.65</v>
      </c>
      <c r="AG40" s="38">
        <f t="shared" si="13"/>
        <v>28.04557264516566</v>
      </c>
      <c r="AH40" s="38">
        <f t="shared" si="14"/>
        <v>31319</v>
      </c>
      <c r="AI40" s="39" t="str">
        <f>IFERROR(AH40/VLOOKUP(Q40,C40:H84,6,0),"")</f>
        <v/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5" customHeight="1">
      <c r="A41" s="55"/>
      <c r="B41" s="325"/>
      <c r="C41" s="50" t="str">
        <f t="shared" si="0"/>
        <v>CÂMERA RECORD</v>
      </c>
      <c r="D41" s="42" t="str">
        <f t="shared" si="1"/>
        <v>DOM</v>
      </c>
      <c r="E41" s="42" t="str">
        <f t="shared" si="19"/>
        <v>23H30</v>
      </c>
      <c r="F41" s="25"/>
      <c r="G41" s="26"/>
      <c r="H41" s="309"/>
      <c r="I41" s="310"/>
      <c r="J41" s="27">
        <f t="shared" si="2"/>
        <v>1116718.1499999999</v>
      </c>
      <c r="K41" s="28">
        <f t="shared" si="3"/>
        <v>12641</v>
      </c>
      <c r="L41" s="29">
        <f t="shared" si="4"/>
        <v>11.319776615075165</v>
      </c>
      <c r="M41" s="20"/>
      <c r="N41" s="20"/>
      <c r="O41" s="4"/>
      <c r="P41" s="59"/>
      <c r="Q41" s="43" t="s">
        <v>102</v>
      </c>
      <c r="R41" s="44" t="s">
        <v>93</v>
      </c>
      <c r="S41" s="44" t="s">
        <v>103</v>
      </c>
      <c r="T41" s="33">
        <f t="shared" si="5"/>
        <v>4740.375</v>
      </c>
      <c r="U41" s="33">
        <f t="shared" si="6"/>
        <v>8216.65</v>
      </c>
      <c r="V41" s="34">
        <v>12641</v>
      </c>
      <c r="W41" s="33">
        <f t="shared" si="7"/>
        <v>18961.5</v>
      </c>
      <c r="X41" s="33">
        <f t="shared" si="8"/>
        <v>25282</v>
      </c>
      <c r="Y41" s="33">
        <f t="shared" si="9"/>
        <v>12641</v>
      </c>
      <c r="Z41" s="32">
        <f>IFERROR(Y41*VLOOKUP(Q41,$C$8:$F$53,4,0),"")</f>
        <v>0</v>
      </c>
      <c r="AA41" s="32">
        <f>IFERROR(IF(VLOOKUP(Q41,$C$8:$F$53,4,0)&lt;&gt;0,VLOOKUP(Q41,C41:K52,9,0)/VLOOKUP(Q41,C41:H52,6,0),0),"")</f>
        <v>0</v>
      </c>
      <c r="AB41" s="32">
        <f>IFERROR(IF(VLOOKUP(Q41,$C$8:$F$53,4,0)&lt;&gt;0,AE41*VLOOKUP(Q41,$C$8:$F$53,4,0),0),"")</f>
        <v>0</v>
      </c>
      <c r="AC41" s="57"/>
      <c r="AD41" s="46"/>
      <c r="AE41" s="37">
        <f>SC1_FPOLIS!AD41+SC2_ITAJAI!AC41+SC3_CRICIÚMA!AC41+SC4_JOINVILLE!AD41+SC5_BLUMENAU!AD41+'SC6_OESTE '!AE41</f>
        <v>1116718.1499999999</v>
      </c>
      <c r="AF41" s="49">
        <v>0.65</v>
      </c>
      <c r="AG41" s="38">
        <f t="shared" si="13"/>
        <v>11.319776615075165</v>
      </c>
      <c r="AH41" s="38">
        <f t="shared" si="14"/>
        <v>12641</v>
      </c>
      <c r="AI41" s="39" t="str">
        <f t="shared" ref="AI41:AI45" si="25">IFERROR(AH41/VLOOKUP(Q41,C40:H85,6,0),"")</f>
        <v/>
      </c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</row>
    <row r="42" spans="1:55" ht="15" customHeight="1">
      <c r="A42" s="55"/>
      <c r="B42" s="326"/>
      <c r="C42" s="50" t="str">
        <f t="shared" si="0"/>
        <v>SÉRIE DE DOMINGO</v>
      </c>
      <c r="D42" s="42" t="str">
        <f t="shared" si="1"/>
        <v>DOM</v>
      </c>
      <c r="E42" s="42" t="str">
        <f t="shared" si="19"/>
        <v>00H15</v>
      </c>
      <c r="F42" s="25"/>
      <c r="G42" s="26"/>
      <c r="H42" s="309"/>
      <c r="I42" s="310"/>
      <c r="J42" s="27">
        <f t="shared" si="2"/>
        <v>1116718.1499999999</v>
      </c>
      <c r="K42" s="28">
        <f t="shared" si="3"/>
        <v>5824</v>
      </c>
      <c r="L42" s="29">
        <f t="shared" si="4"/>
        <v>5.2152819402102493</v>
      </c>
      <c r="M42" s="20"/>
      <c r="N42" s="20"/>
      <c r="O42" s="4"/>
      <c r="P42" s="59"/>
      <c r="Q42" s="60" t="s">
        <v>104</v>
      </c>
      <c r="R42" s="44" t="s">
        <v>93</v>
      </c>
      <c r="S42" s="44" t="s">
        <v>105</v>
      </c>
      <c r="T42" s="33">
        <f t="shared" si="5"/>
        <v>2184</v>
      </c>
      <c r="U42" s="33">
        <f t="shared" si="6"/>
        <v>3785.6</v>
      </c>
      <c r="V42" s="34">
        <v>5824</v>
      </c>
      <c r="W42" s="33">
        <f t="shared" si="7"/>
        <v>8736</v>
      </c>
      <c r="X42" s="33">
        <f t="shared" si="8"/>
        <v>11648</v>
      </c>
      <c r="Y42" s="33">
        <f t="shared" si="9"/>
        <v>5824</v>
      </c>
      <c r="Z42" s="32">
        <f t="shared" ref="Z42:Z46" si="26">IFERROR(Y42*VLOOKUP(Q42,$C$8:$F$51,4,0),"")</f>
        <v>0</v>
      </c>
      <c r="AA42" s="32">
        <f>IFERROR(IF(VLOOKUP(Q42,$C$8:$F$51,4,0)&lt;&gt;0,VLOOKUP(Q42,C41:K53,9,0)/VLOOKUP(Q42,C41:H53,6,0),0),"")</f>
        <v>0</v>
      </c>
      <c r="AB42" s="32">
        <f t="shared" ref="AB42:AB46" si="27">IFERROR(IF(VLOOKUP(Q42,$C$8:$F$51,4,0)&lt;&gt;0,AE42*VLOOKUP(Q42,$C$8:$F$51,4,0),0),"")</f>
        <v>0</v>
      </c>
      <c r="AC42" s="57"/>
      <c r="AD42" s="46"/>
      <c r="AE42" s="37">
        <f>SC1_FPOLIS!AD42+SC2_ITAJAI!AC42+SC3_CRICIÚMA!AC42+SC4_JOINVILLE!AD42+SC5_BLUMENAU!AD42+'SC6_OESTE '!AE42</f>
        <v>1116718.1499999999</v>
      </c>
      <c r="AF42" s="49">
        <v>0.65</v>
      </c>
      <c r="AG42" s="38">
        <v>0.65</v>
      </c>
      <c r="AH42" s="38">
        <f t="shared" si="14"/>
        <v>5824</v>
      </c>
      <c r="AI42" s="39" t="str">
        <f t="shared" si="25"/>
        <v/>
      </c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</row>
    <row r="43" spans="1:55" ht="15" customHeight="1">
      <c r="A43" s="55"/>
      <c r="B43" s="289" t="s">
        <v>106</v>
      </c>
      <c r="C43" s="50" t="str">
        <f t="shared" si="0"/>
        <v>FAIXA ROTATIVA TARDE</v>
      </c>
      <c r="D43" s="42" t="str">
        <f t="shared" si="1"/>
        <v>SEG-DOM</v>
      </c>
      <c r="E43" s="42" t="str">
        <f t="shared" si="19"/>
        <v>7H-12H</v>
      </c>
      <c r="F43" s="25"/>
      <c r="G43" s="26"/>
      <c r="H43" s="309"/>
      <c r="I43" s="310"/>
      <c r="J43" s="27">
        <f t="shared" si="2"/>
        <v>710808.30499999993</v>
      </c>
      <c r="K43" s="28">
        <f t="shared" si="3"/>
        <v>4896.47</v>
      </c>
      <c r="L43" s="29">
        <f t="shared" si="4"/>
        <v>6.888594246236333</v>
      </c>
      <c r="M43" s="20"/>
      <c r="N43" s="20"/>
      <c r="O43" s="4"/>
      <c r="P43" s="59"/>
      <c r="Q43" s="50" t="s">
        <v>107</v>
      </c>
      <c r="R43" s="44" t="s">
        <v>66</v>
      </c>
      <c r="S43" s="44" t="s">
        <v>108</v>
      </c>
      <c r="T43" s="33">
        <f t="shared" si="5"/>
        <v>1836.17625</v>
      </c>
      <c r="U43" s="33">
        <f t="shared" si="6"/>
        <v>3182.7055000000005</v>
      </c>
      <c r="V43" s="34">
        <v>4896.47</v>
      </c>
      <c r="W43" s="61">
        <f t="shared" si="7"/>
        <v>7344.7049999999999</v>
      </c>
      <c r="X43" s="61">
        <f t="shared" si="8"/>
        <v>9792.94</v>
      </c>
      <c r="Y43" s="33">
        <f t="shared" si="9"/>
        <v>4896.47</v>
      </c>
      <c r="Z43" s="44">
        <f t="shared" si="26"/>
        <v>0</v>
      </c>
      <c r="AA43" s="44">
        <f t="shared" ref="AA43:AA46" si="28">IFERROR(IF(VLOOKUP(Q43,$C$8:$F$51,4,0)&lt;&gt;0,VLOOKUP(Q43,C38:K49,9,0)/VLOOKUP(Q43,C38:H49,6,0),0),"")</f>
        <v>0</v>
      </c>
      <c r="AB43" s="44">
        <f t="shared" si="27"/>
        <v>0</v>
      </c>
      <c r="AC43" s="57"/>
      <c r="AD43" s="46"/>
      <c r="AE43" s="37">
        <f>SC1_FPOLIS!AD43+SC2_ITAJAI!AC43+SC3_CRICIÚMA!AC43+SC4_JOINVILLE!AD43+SC5_BLUMENAU!AD43+'SC6_OESTE '!AE43</f>
        <v>710808.30499999993</v>
      </c>
      <c r="AF43" s="49">
        <v>0.65</v>
      </c>
      <c r="AG43" s="38">
        <v>0.65</v>
      </c>
      <c r="AH43" s="38">
        <f t="shared" si="14"/>
        <v>4896.47</v>
      </c>
      <c r="AI43" s="39" t="str">
        <f t="shared" si="25"/>
        <v/>
      </c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55" ht="15" customHeight="1">
      <c r="A44" s="55"/>
      <c r="B44" s="290"/>
      <c r="C44" s="50" t="s">
        <v>107</v>
      </c>
      <c r="D44" s="42" t="str">
        <f t="shared" si="1"/>
        <v>SEG-DOM</v>
      </c>
      <c r="E44" s="42" t="str">
        <f t="shared" si="19"/>
        <v>7H-12H</v>
      </c>
      <c r="F44" s="25"/>
      <c r="G44" s="26"/>
      <c r="H44" s="309"/>
      <c r="I44" s="310"/>
      <c r="J44" s="27">
        <f t="shared" si="2"/>
        <v>707397.41800000006</v>
      </c>
      <c r="K44" s="28">
        <f t="shared" si="3"/>
        <v>4896.47</v>
      </c>
      <c r="L44" s="29">
        <f t="shared" si="4"/>
        <v>6.921809262244154</v>
      </c>
      <c r="M44" s="20"/>
      <c r="N44" s="20"/>
      <c r="O44" s="4"/>
      <c r="P44" s="59"/>
      <c r="Q44" s="50" t="s">
        <v>109</v>
      </c>
      <c r="R44" s="44" t="s">
        <v>66</v>
      </c>
      <c r="S44" s="44" t="s">
        <v>110</v>
      </c>
      <c r="T44" s="33">
        <f t="shared" si="5"/>
        <v>2066.5162500000001</v>
      </c>
      <c r="U44" s="33">
        <f t="shared" si="6"/>
        <v>3581.9615000000003</v>
      </c>
      <c r="V44" s="34">
        <v>5510.71</v>
      </c>
      <c r="W44" s="61">
        <f t="shared" si="7"/>
        <v>8266.0650000000005</v>
      </c>
      <c r="X44" s="61">
        <f t="shared" si="8"/>
        <v>11021.42</v>
      </c>
      <c r="Y44" s="33">
        <f t="shared" si="9"/>
        <v>5510.71</v>
      </c>
      <c r="Z44" s="44">
        <f t="shared" si="26"/>
        <v>0</v>
      </c>
      <c r="AA44" s="44">
        <f t="shared" si="28"/>
        <v>0</v>
      </c>
      <c r="AB44" s="44">
        <f t="shared" si="27"/>
        <v>0</v>
      </c>
      <c r="AC44" s="57"/>
      <c r="AD44" s="46"/>
      <c r="AE44" s="37">
        <f>SC1_FPOLIS!AD44+SC2_ITAJAI!AC44+SC3_CRICIÚMA!AC44+SC4_JOINVILLE!AD44+SC5_BLUMENAU!AD44+'SC6_OESTE '!AE44</f>
        <v>707397.41800000006</v>
      </c>
      <c r="AF44" s="49">
        <v>0.65</v>
      </c>
      <c r="AG44" s="38">
        <v>0.65</v>
      </c>
      <c r="AH44" s="38">
        <f t="shared" si="14"/>
        <v>5510.71</v>
      </c>
      <c r="AI44" s="39" t="str">
        <f t="shared" si="25"/>
        <v/>
      </c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</row>
    <row r="45" spans="1:55" ht="15" customHeight="1">
      <c r="A45" s="55"/>
      <c r="B45" s="290"/>
      <c r="C45" s="50" t="s">
        <v>109</v>
      </c>
      <c r="D45" s="42" t="str">
        <f t="shared" si="1"/>
        <v>SEG-DOM</v>
      </c>
      <c r="E45" s="42" t="str">
        <f t="shared" si="19"/>
        <v>12H-18H</v>
      </c>
      <c r="F45" s="25"/>
      <c r="G45" s="26"/>
      <c r="H45" s="309"/>
      <c r="I45" s="310"/>
      <c r="J45" s="27">
        <f t="shared" si="2"/>
        <v>954136.92</v>
      </c>
      <c r="K45" s="28">
        <f t="shared" si="3"/>
        <v>5510.71</v>
      </c>
      <c r="L45" s="29">
        <f t="shared" si="4"/>
        <v>5.7755966512646841</v>
      </c>
      <c r="M45" s="20"/>
      <c r="N45" s="20"/>
      <c r="O45" s="4"/>
      <c r="P45" s="59"/>
      <c r="Q45" s="62" t="s">
        <v>111</v>
      </c>
      <c r="R45" s="44" t="s">
        <v>66</v>
      </c>
      <c r="S45" s="44" t="s">
        <v>112</v>
      </c>
      <c r="T45" s="33">
        <f t="shared" si="5"/>
        <v>5898.5362500000001</v>
      </c>
      <c r="U45" s="33">
        <f t="shared" si="6"/>
        <v>10224.129500000001</v>
      </c>
      <c r="V45" s="34">
        <v>15729.43</v>
      </c>
      <c r="W45" s="61">
        <f t="shared" si="7"/>
        <v>23594.145</v>
      </c>
      <c r="X45" s="61">
        <f t="shared" si="8"/>
        <v>31458.86</v>
      </c>
      <c r="Y45" s="33" t="str">
        <f t="shared" si="9"/>
        <v/>
      </c>
      <c r="Z45" s="44" t="str">
        <f t="shared" si="26"/>
        <v/>
      </c>
      <c r="AA45" s="44" t="str">
        <f t="shared" si="28"/>
        <v/>
      </c>
      <c r="AB45" s="44" t="str">
        <f t="shared" si="27"/>
        <v/>
      </c>
      <c r="AC45" s="57"/>
      <c r="AD45" s="46"/>
      <c r="AE45" s="37">
        <f>SC1_FPOLIS!AD45+SC2_ITAJAI!AC45+SC3_CRICIÚMA!AC45+SC4_JOINVILLE!AD45+SC5_BLUMENAU!AD45+'SC6_OESTE '!AE45</f>
        <v>954136.92</v>
      </c>
      <c r="AF45" s="49">
        <v>0.65</v>
      </c>
      <c r="AG45" s="38">
        <v>0.65</v>
      </c>
      <c r="AH45" s="38" t="str">
        <f t="shared" si="14"/>
        <v/>
      </c>
      <c r="AI45" s="39" t="str">
        <f t="shared" si="25"/>
        <v/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</row>
    <row r="46" spans="1:55" ht="15.75" customHeight="1">
      <c r="A46" s="55">
        <v>237</v>
      </c>
      <c r="B46" s="291"/>
      <c r="C46" s="50" t="str">
        <f>Q46</f>
        <v>ABERTURA / ENCERRAMENTO</v>
      </c>
      <c r="D46" s="42" t="str">
        <f t="shared" si="1"/>
        <v>SEG-DOM</v>
      </c>
      <c r="E46" s="42" t="str">
        <f t="shared" si="19"/>
        <v>7H-24H</v>
      </c>
      <c r="F46" s="25"/>
      <c r="G46" s="26"/>
      <c r="H46" s="311"/>
      <c r="I46" s="312"/>
      <c r="J46" s="27">
        <f t="shared" si="2"/>
        <v>857836.23800000001</v>
      </c>
      <c r="K46" s="28">
        <f t="shared" si="3"/>
        <v>11422.77</v>
      </c>
      <c r="L46" s="29">
        <f t="shared" si="4"/>
        <v>13.315793264494848</v>
      </c>
      <c r="M46" s="20"/>
      <c r="N46" s="20"/>
      <c r="O46" s="4"/>
      <c r="P46" s="63" t="s">
        <v>106</v>
      </c>
      <c r="Q46" s="60" t="s">
        <v>113</v>
      </c>
      <c r="R46" s="64" t="s">
        <v>66</v>
      </c>
      <c r="S46" s="44" t="s">
        <v>114</v>
      </c>
      <c r="T46" s="33">
        <f t="shared" si="5"/>
        <v>4283.5387499999997</v>
      </c>
      <c r="U46" s="33">
        <f t="shared" si="6"/>
        <v>7424.8005000000003</v>
      </c>
      <c r="V46" s="34">
        <v>11422.77</v>
      </c>
      <c r="W46" s="61">
        <f t="shared" si="7"/>
        <v>17134.154999999999</v>
      </c>
      <c r="X46" s="61">
        <f t="shared" si="8"/>
        <v>22845.54</v>
      </c>
      <c r="Y46" s="33">
        <f t="shared" si="9"/>
        <v>11422.77</v>
      </c>
      <c r="Z46" s="44">
        <f t="shared" si="26"/>
        <v>0</v>
      </c>
      <c r="AA46" s="44">
        <f t="shared" si="28"/>
        <v>0</v>
      </c>
      <c r="AB46" s="44">
        <f t="shared" si="27"/>
        <v>0</v>
      </c>
      <c r="AC46" s="57"/>
      <c r="AD46" s="46"/>
      <c r="AE46" s="37">
        <f>SC1_FPOLIS!AD46+SC2_ITAJAI!AC46+SC3_CRICIÚMA!AC46+SC4_JOINVILLE!AD46+SC5_BLUMENAU!AD46+'SC6_OESTE '!AE46</f>
        <v>857836.23800000001</v>
      </c>
      <c r="AF46" s="49">
        <v>0.65</v>
      </c>
      <c r="AG46" s="38">
        <f>IFERROR(AH46*1000/VLOOKUP(Q46,$C$8:$J$51,8,0),"")</f>
        <v>13.315793264494848</v>
      </c>
      <c r="AH46" s="38">
        <f t="shared" si="14"/>
        <v>11422.77</v>
      </c>
      <c r="AI46" s="20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ht="15.75" customHeight="1">
      <c r="A47" s="4"/>
      <c r="B47" s="65"/>
      <c r="C47" s="66" t="s">
        <v>115</v>
      </c>
      <c r="D47" s="66"/>
      <c r="E47" s="66"/>
      <c r="F47" s="66"/>
      <c r="G47" s="67" t="e">
        <f>1-K4/K3</f>
        <v>#DIV/0!</v>
      </c>
      <c r="H47" s="66"/>
      <c r="I47" s="68"/>
      <c r="J47" s="68"/>
      <c r="K47" s="69"/>
      <c r="L47" s="70"/>
      <c r="M47" s="4"/>
      <c r="N47" s="4"/>
      <c r="O47" s="4"/>
      <c r="P47" s="71"/>
      <c r="Q47" s="71"/>
      <c r="R47" s="72"/>
      <c r="S47" s="73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4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</row>
    <row r="48" spans="1:55" ht="15.75" customHeight="1">
      <c r="A48" s="4"/>
      <c r="B48" s="75"/>
      <c r="C48" s="76" t="s">
        <v>116</v>
      </c>
      <c r="D48" s="76"/>
      <c r="E48" s="76"/>
      <c r="F48" s="76"/>
      <c r="G48" s="76"/>
      <c r="H48" s="76"/>
      <c r="I48" s="76"/>
      <c r="J48" s="76"/>
      <c r="K48" s="77"/>
      <c r="L48" s="78"/>
      <c r="M48" s="4"/>
      <c r="N48" s="4"/>
      <c r="O48" s="4"/>
      <c r="P48" s="79"/>
      <c r="Q48" s="80"/>
      <c r="R48" s="81"/>
      <c r="S48" s="82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20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ht="15.75" customHeight="1">
      <c r="A49" s="4"/>
      <c r="B49" s="75"/>
      <c r="C49" s="76" t="s">
        <v>117</v>
      </c>
      <c r="D49" s="76"/>
      <c r="E49" s="76"/>
      <c r="F49" s="76"/>
      <c r="G49" s="76"/>
      <c r="H49" s="76"/>
      <c r="I49" s="76"/>
      <c r="J49" s="76"/>
      <c r="K49" s="77"/>
      <c r="L49" s="78"/>
      <c r="M49" s="4"/>
      <c r="N49" s="4"/>
      <c r="O49" s="4"/>
      <c r="P49" s="79"/>
      <c r="Q49" s="80"/>
      <c r="R49" s="81"/>
      <c r="S49" s="82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20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ht="15.75" customHeight="1">
      <c r="A50" s="4"/>
      <c r="B50" s="75"/>
      <c r="C50" s="76" t="s">
        <v>118</v>
      </c>
      <c r="D50" s="76"/>
      <c r="E50" s="76"/>
      <c r="F50" s="76"/>
      <c r="G50" s="76"/>
      <c r="H50" s="76"/>
      <c r="I50" s="76"/>
      <c r="J50" s="76"/>
      <c r="K50" s="77"/>
      <c r="L50" s="78"/>
      <c r="M50" s="4"/>
      <c r="N50" s="4"/>
      <c r="O50" s="4"/>
      <c r="P50" s="79"/>
      <c r="Q50" s="80"/>
      <c r="R50" s="81"/>
      <c r="S50" s="84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20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ht="15" customHeight="1">
      <c r="A51" s="4"/>
      <c r="B51" s="85"/>
      <c r="C51" s="76"/>
      <c r="D51" s="86"/>
      <c r="E51" s="86"/>
      <c r="F51" s="86"/>
      <c r="G51" s="86"/>
      <c r="H51" s="86"/>
      <c r="I51" s="86"/>
      <c r="J51" s="86"/>
      <c r="K51" s="87"/>
      <c r="L51" s="88"/>
      <c r="M51" s="4"/>
      <c r="N51" s="4"/>
      <c r="O51" s="4"/>
      <c r="P51" s="79"/>
      <c r="Q51" s="80"/>
      <c r="R51" s="4"/>
      <c r="S51" s="89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74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15" customHeight="1">
      <c r="A52" s="4"/>
      <c r="B52" s="51"/>
      <c r="C52" s="51"/>
      <c r="D52" s="51"/>
      <c r="E52" s="51"/>
      <c r="F52" s="51"/>
      <c r="G52" s="90"/>
      <c r="H52" s="51"/>
      <c r="I52" s="51"/>
      <c r="J52" s="51"/>
      <c r="K52" s="51"/>
      <c r="L52" s="51"/>
      <c r="M52" s="4"/>
      <c r="N52" s="4"/>
      <c r="O52" s="4"/>
      <c r="P52" s="51"/>
      <c r="Q52" s="91"/>
      <c r="R52" s="4"/>
      <c r="S52" s="92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83"/>
      <c r="AG52" s="74"/>
      <c r="AH52" s="74"/>
      <c r="AI52" s="74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15.75" customHeight="1">
      <c r="A53" s="4"/>
      <c r="B53" s="51"/>
      <c r="C53" s="51"/>
      <c r="D53" s="51"/>
      <c r="E53" s="51"/>
      <c r="F53" s="51"/>
      <c r="G53" s="90"/>
      <c r="H53" s="51"/>
      <c r="I53" s="51"/>
      <c r="J53" s="51"/>
      <c r="K53" s="51"/>
      <c r="L53" s="51"/>
      <c r="M53" s="4"/>
      <c r="N53" s="4"/>
      <c r="O53" s="4"/>
      <c r="P53" s="4"/>
      <c r="Q53" s="91"/>
      <c r="R53" s="91"/>
      <c r="S53" s="93"/>
      <c r="T53" s="51"/>
      <c r="U53" s="51"/>
      <c r="V53" s="51"/>
      <c r="W53" s="4"/>
      <c r="X53" s="4"/>
      <c r="Y53" s="4"/>
      <c r="Z53" s="4"/>
      <c r="AA53" s="4"/>
      <c r="AB53" s="4"/>
      <c r="AC53" s="4"/>
      <c r="AD53" s="4"/>
      <c r="AE53" s="4"/>
      <c r="AF53" s="81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5.75" customHeight="1">
      <c r="A54" s="4"/>
      <c r="B54" s="51"/>
      <c r="C54" s="51"/>
      <c r="D54" s="51"/>
      <c r="E54" s="94"/>
      <c r="F54" s="51"/>
      <c r="G54" s="90"/>
      <c r="H54" s="51"/>
      <c r="I54" s="51"/>
      <c r="J54" s="51"/>
      <c r="K54" s="51"/>
      <c r="L54" s="51"/>
      <c r="M54" s="4"/>
      <c r="N54" s="4"/>
      <c r="O54" s="4"/>
      <c r="P54" s="4"/>
      <c r="Q54" s="43" t="s">
        <v>119</v>
      </c>
      <c r="R54" s="44" t="s">
        <v>66</v>
      </c>
      <c r="S54" s="44" t="s">
        <v>108</v>
      </c>
      <c r="T54" s="61">
        <f t="shared" ref="T54:T57" si="29">IF(V54="","",(V54*0.25))</f>
        <v>1224.1175000000001</v>
      </c>
      <c r="U54" s="61">
        <f t="shared" ref="U54:U57" si="30">IF(V54="","",(V54*AF54))</f>
        <v>0</v>
      </c>
      <c r="V54" s="95">
        <f t="shared" ref="V54:V57" si="31">V43</f>
        <v>4896.47</v>
      </c>
      <c r="W54" s="4"/>
      <c r="X54" s="4"/>
      <c r="Y54" s="4"/>
      <c r="Z54" s="4"/>
      <c r="AA54" s="4"/>
      <c r="AB54" s="4"/>
      <c r="AC54" s="4"/>
      <c r="AD54" s="4"/>
      <c r="AE54" s="4"/>
      <c r="AF54" s="81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5.75" customHeight="1">
      <c r="A55" s="4"/>
      <c r="B55" s="51"/>
      <c r="C55" s="51"/>
      <c r="D55" s="51"/>
      <c r="E55" s="51"/>
      <c r="F55" s="51"/>
      <c r="G55" s="90"/>
      <c r="H55" s="51"/>
      <c r="I55" s="51"/>
      <c r="J55" s="51"/>
      <c r="K55" s="51"/>
      <c r="L55" s="51"/>
      <c r="M55" s="4"/>
      <c r="N55" s="4"/>
      <c r="O55" s="4"/>
      <c r="P55" s="4"/>
      <c r="Q55" s="43" t="s">
        <v>107</v>
      </c>
      <c r="R55" s="44" t="s">
        <v>66</v>
      </c>
      <c r="S55" s="44" t="s">
        <v>110</v>
      </c>
      <c r="T55" s="61">
        <f t="shared" si="29"/>
        <v>1377.6775</v>
      </c>
      <c r="U55" s="61">
        <f t="shared" si="30"/>
        <v>0</v>
      </c>
      <c r="V55" s="95">
        <f t="shared" si="31"/>
        <v>5510.71</v>
      </c>
      <c r="W55" s="4"/>
      <c r="X55" s="4"/>
      <c r="Y55" s="4"/>
      <c r="Z55" s="4"/>
      <c r="AA55" s="4"/>
      <c r="AB55" s="4"/>
      <c r="AC55" s="4"/>
      <c r="AD55" s="4"/>
      <c r="AE55" s="4"/>
      <c r="AF55" s="81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5.75" customHeight="1">
      <c r="A56" s="4"/>
      <c r="B56" s="51"/>
      <c r="C56" s="51"/>
      <c r="D56" s="51"/>
      <c r="E56" s="51"/>
      <c r="F56" s="51"/>
      <c r="G56" s="90"/>
      <c r="H56" s="51"/>
      <c r="I56" s="51"/>
      <c r="J56" s="51"/>
      <c r="K56" s="51"/>
      <c r="L56" s="51"/>
      <c r="M56" s="4"/>
      <c r="N56" s="4"/>
      <c r="O56" s="4"/>
      <c r="P56" s="4"/>
      <c r="Q56" s="43" t="s">
        <v>109</v>
      </c>
      <c r="R56" s="44" t="s">
        <v>66</v>
      </c>
      <c r="S56" s="44" t="s">
        <v>112</v>
      </c>
      <c r="T56" s="61">
        <f t="shared" si="29"/>
        <v>3932.3575000000001</v>
      </c>
      <c r="U56" s="61">
        <f t="shared" si="30"/>
        <v>0</v>
      </c>
      <c r="V56" s="95">
        <f t="shared" si="31"/>
        <v>15729.43</v>
      </c>
      <c r="W56" s="4"/>
      <c r="X56" s="4"/>
      <c r="Y56" s="4"/>
      <c r="Z56" s="4"/>
      <c r="AA56" s="4"/>
      <c r="AB56" s="4"/>
      <c r="AC56" s="4"/>
      <c r="AD56" s="4"/>
      <c r="AE56" s="4"/>
      <c r="AF56" s="81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5.75" customHeight="1">
      <c r="A57" s="4"/>
      <c r="B57" s="51"/>
      <c r="C57" s="51"/>
      <c r="D57" s="51"/>
      <c r="E57" s="51"/>
      <c r="F57" s="51"/>
      <c r="G57" s="90"/>
      <c r="H57" s="51"/>
      <c r="I57" s="51"/>
      <c r="J57" s="51"/>
      <c r="K57" s="51"/>
      <c r="L57" s="51"/>
      <c r="M57" s="4"/>
      <c r="N57" s="4"/>
      <c r="O57" s="4"/>
      <c r="P57" s="4"/>
      <c r="Q57" s="43" t="s">
        <v>120</v>
      </c>
      <c r="R57" s="44" t="s">
        <v>66</v>
      </c>
      <c r="S57" s="44" t="s">
        <v>121</v>
      </c>
      <c r="T57" s="61">
        <f t="shared" si="29"/>
        <v>2855.6925000000001</v>
      </c>
      <c r="U57" s="61">
        <f t="shared" si="30"/>
        <v>0</v>
      </c>
      <c r="V57" s="95">
        <f t="shared" si="31"/>
        <v>11422.77</v>
      </c>
      <c r="W57" s="4"/>
      <c r="X57" s="4"/>
      <c r="Y57" s="4"/>
      <c r="Z57" s="4"/>
      <c r="AA57" s="4"/>
      <c r="AB57" s="4"/>
      <c r="AC57" s="4"/>
      <c r="AD57" s="4"/>
      <c r="AE57" s="4"/>
      <c r="AF57" s="81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5.75" customHeight="1">
      <c r="A58" s="4"/>
      <c r="B58" s="51"/>
      <c r="C58" s="51"/>
      <c r="D58" s="51"/>
      <c r="E58" s="51"/>
      <c r="F58" s="51"/>
      <c r="G58" s="90"/>
      <c r="H58" s="51"/>
      <c r="I58" s="51"/>
      <c r="J58" s="51"/>
      <c r="K58" s="51"/>
      <c r="L58" s="51"/>
      <c r="M58" s="4"/>
      <c r="N58" s="4"/>
      <c r="O58" s="4"/>
      <c r="P58" s="4"/>
      <c r="Q58" s="91"/>
      <c r="R58" s="91"/>
      <c r="S58" s="93"/>
      <c r="T58" s="51"/>
      <c r="U58" s="51"/>
      <c r="V58" s="51"/>
      <c r="W58" s="4"/>
      <c r="X58" s="4"/>
      <c r="Y58" s="4"/>
      <c r="Z58" s="4"/>
      <c r="AA58" s="4"/>
      <c r="AB58" s="4"/>
      <c r="AC58" s="4"/>
      <c r="AD58" s="4"/>
      <c r="AE58" s="4"/>
      <c r="AF58" s="81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5.75" customHeight="1">
      <c r="A59" s="4"/>
      <c r="B59" s="51"/>
      <c r="C59" s="51"/>
      <c r="D59" s="51"/>
      <c r="E59" s="51"/>
      <c r="F59" s="51"/>
      <c r="G59" s="90"/>
      <c r="H59" s="51"/>
      <c r="I59" s="51"/>
      <c r="J59" s="51"/>
      <c r="K59" s="51"/>
      <c r="L59" s="51"/>
      <c r="M59" s="4"/>
      <c r="N59" s="4"/>
      <c r="O59" s="4"/>
      <c r="P59" s="4"/>
      <c r="Q59" s="91"/>
      <c r="R59" s="91"/>
      <c r="S59" s="93"/>
      <c r="T59" s="51"/>
      <c r="U59" s="51"/>
      <c r="V59" s="51"/>
      <c r="W59" s="4"/>
      <c r="X59" s="4"/>
      <c r="Y59" s="4"/>
      <c r="Z59" s="4"/>
      <c r="AA59" s="4"/>
      <c r="AB59" s="4"/>
      <c r="AC59" s="4"/>
      <c r="AD59" s="4"/>
      <c r="AE59" s="4"/>
      <c r="AF59" s="81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5.75" customHeight="1">
      <c r="A60" s="4"/>
      <c r="B60" s="51"/>
      <c r="C60" s="51"/>
      <c r="D60" s="51"/>
      <c r="E60" s="51"/>
      <c r="F60" s="51"/>
      <c r="G60" s="90"/>
      <c r="H60" s="51"/>
      <c r="I60" s="51"/>
      <c r="J60" s="51"/>
      <c r="K60" s="51"/>
      <c r="L60" s="51"/>
      <c r="M60" s="4"/>
      <c r="N60" s="4"/>
      <c r="O60" s="4"/>
      <c r="P60" s="4"/>
      <c r="Q60" s="91"/>
      <c r="R60" s="91"/>
      <c r="S60" s="93"/>
      <c r="T60" s="51"/>
      <c r="U60" s="51"/>
      <c r="V60" s="51"/>
      <c r="W60" s="4"/>
      <c r="X60" s="4"/>
      <c r="Y60" s="4"/>
      <c r="Z60" s="4"/>
      <c r="AA60" s="4"/>
      <c r="AB60" s="4"/>
      <c r="AC60" s="4"/>
      <c r="AD60" s="4"/>
      <c r="AE60" s="4"/>
      <c r="AF60" s="81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5.75" customHeight="1">
      <c r="A61" s="4"/>
      <c r="B61" s="51"/>
      <c r="C61" s="51"/>
      <c r="D61" s="51"/>
      <c r="E61" s="51"/>
      <c r="F61" s="51"/>
      <c r="G61" s="90"/>
      <c r="H61" s="51"/>
      <c r="I61" s="51"/>
      <c r="J61" s="51"/>
      <c r="K61" s="51"/>
      <c r="L61" s="51"/>
      <c r="M61" s="4"/>
      <c r="N61" s="4"/>
      <c r="O61" s="4"/>
      <c r="P61" s="4"/>
      <c r="Q61" s="91"/>
      <c r="R61" s="91"/>
      <c r="S61" s="93"/>
      <c r="T61" s="51"/>
      <c r="U61" s="51"/>
      <c r="V61" s="51"/>
      <c r="W61" s="4"/>
      <c r="X61" s="4"/>
      <c r="Y61" s="4"/>
      <c r="Z61" s="4"/>
      <c r="AA61" s="4"/>
      <c r="AB61" s="4"/>
      <c r="AC61" s="4"/>
      <c r="AD61" s="4"/>
      <c r="AE61" s="4"/>
      <c r="AF61" s="8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5.75" customHeight="1">
      <c r="A62" s="4"/>
      <c r="B62" s="51"/>
      <c r="C62" s="51"/>
      <c r="D62" s="51"/>
      <c r="E62" s="51"/>
      <c r="F62" s="51"/>
      <c r="G62" s="90"/>
      <c r="H62" s="51"/>
      <c r="I62" s="51"/>
      <c r="J62" s="51"/>
      <c r="K62" s="51"/>
      <c r="L62" s="51"/>
      <c r="M62" s="4"/>
      <c r="N62" s="4"/>
      <c r="O62" s="4"/>
      <c r="P62" s="4"/>
      <c r="Q62" s="91"/>
      <c r="R62" s="91"/>
      <c r="S62" s="93"/>
      <c r="T62" s="51"/>
      <c r="U62" s="51"/>
      <c r="V62" s="51"/>
      <c r="W62" s="4"/>
      <c r="X62" s="4"/>
      <c r="Y62" s="4"/>
      <c r="Z62" s="4"/>
      <c r="AA62" s="4"/>
      <c r="AB62" s="4"/>
      <c r="AC62" s="4"/>
      <c r="AD62" s="4"/>
      <c r="AE62" s="4"/>
      <c r="AF62" s="81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5.75" customHeight="1">
      <c r="A63" s="4"/>
      <c r="B63" s="51"/>
      <c r="C63" s="51"/>
      <c r="D63" s="51"/>
      <c r="E63" s="51"/>
      <c r="F63" s="51"/>
      <c r="G63" s="90"/>
      <c r="H63" s="51"/>
      <c r="I63" s="51"/>
      <c r="J63" s="51"/>
      <c r="K63" s="51"/>
      <c r="L63" s="51"/>
      <c r="M63" s="4"/>
      <c r="N63" s="4"/>
      <c r="O63" s="4"/>
      <c r="P63" s="4"/>
      <c r="Q63" s="91"/>
      <c r="R63" s="91"/>
      <c r="S63" s="93"/>
      <c r="T63" s="51"/>
      <c r="U63" s="51"/>
      <c r="V63" s="51"/>
      <c r="W63" s="4"/>
      <c r="X63" s="4"/>
      <c r="Y63" s="4"/>
      <c r="Z63" s="4"/>
      <c r="AA63" s="4"/>
      <c r="AB63" s="4"/>
      <c r="AC63" s="4"/>
      <c r="AD63" s="4"/>
      <c r="AE63" s="4"/>
      <c r="AF63" s="8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5.75" customHeight="1">
      <c r="A64" s="4"/>
      <c r="B64" s="51"/>
      <c r="C64" s="51"/>
      <c r="D64" s="51"/>
      <c r="E64" s="51"/>
      <c r="F64" s="51"/>
      <c r="G64" s="90"/>
      <c r="H64" s="51"/>
      <c r="I64" s="51"/>
      <c r="J64" s="51"/>
      <c r="K64" s="51"/>
      <c r="L64" s="51"/>
      <c r="M64" s="4"/>
      <c r="N64" s="4"/>
      <c r="O64" s="4"/>
      <c r="P64" s="4"/>
      <c r="Q64" s="91"/>
      <c r="R64" s="91"/>
      <c r="S64" s="93"/>
      <c r="T64" s="51"/>
      <c r="U64" s="51"/>
      <c r="V64" s="51"/>
      <c r="W64" s="4"/>
      <c r="X64" s="4"/>
      <c r="Y64" s="4"/>
      <c r="Z64" s="4"/>
      <c r="AA64" s="4"/>
      <c r="AB64" s="4"/>
      <c r="AC64" s="4"/>
      <c r="AD64" s="4"/>
      <c r="AE64" s="4"/>
      <c r="AF64" s="8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5.75" customHeight="1">
      <c r="A65" s="4"/>
      <c r="B65" s="51"/>
      <c r="C65" s="51"/>
      <c r="D65" s="51"/>
      <c r="E65" s="51"/>
      <c r="F65" s="51"/>
      <c r="G65" s="90"/>
      <c r="H65" s="51"/>
      <c r="I65" s="51"/>
      <c r="J65" s="51"/>
      <c r="K65" s="51"/>
      <c r="L65" s="51"/>
      <c r="M65" s="4"/>
      <c r="N65" s="4"/>
      <c r="O65" s="4"/>
      <c r="P65" s="4"/>
      <c r="Q65" s="91"/>
      <c r="R65" s="91"/>
      <c r="S65" s="93"/>
      <c r="T65" s="51"/>
      <c r="U65" s="51"/>
      <c r="V65" s="51"/>
      <c r="W65" s="4"/>
      <c r="X65" s="4"/>
      <c r="Y65" s="4"/>
      <c r="Z65" s="4"/>
      <c r="AA65" s="4"/>
      <c r="AB65" s="4"/>
      <c r="AC65" s="4"/>
      <c r="AD65" s="4"/>
      <c r="AE65" s="4"/>
      <c r="AF65" s="81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5.75" customHeight="1">
      <c r="A66" s="4"/>
      <c r="B66" s="51"/>
      <c r="C66" s="51"/>
      <c r="D66" s="51"/>
      <c r="E66" s="51"/>
      <c r="F66" s="51"/>
      <c r="G66" s="90"/>
      <c r="H66" s="51"/>
      <c r="I66" s="51"/>
      <c r="J66" s="51"/>
      <c r="K66" s="51"/>
      <c r="L66" s="51"/>
      <c r="M66" s="4"/>
      <c r="N66" s="4"/>
      <c r="O66" s="4"/>
      <c r="P66" s="4"/>
      <c r="Q66" s="91"/>
      <c r="R66" s="91"/>
      <c r="S66" s="93"/>
      <c r="T66" s="51"/>
      <c r="U66" s="51"/>
      <c r="V66" s="51"/>
      <c r="W66" s="4"/>
      <c r="X66" s="4"/>
      <c r="Y66" s="4"/>
      <c r="Z66" s="4"/>
      <c r="AA66" s="4"/>
      <c r="AB66" s="4"/>
      <c r="AC66" s="4"/>
      <c r="AD66" s="4"/>
      <c r="AE66" s="4"/>
      <c r="AF66" s="8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5.75" customHeight="1">
      <c r="A67" s="4"/>
      <c r="B67" s="51"/>
      <c r="C67" s="51"/>
      <c r="D67" s="51"/>
      <c r="E67" s="51"/>
      <c r="F67" s="51"/>
      <c r="G67" s="90"/>
      <c r="H67" s="51"/>
      <c r="I67" s="51"/>
      <c r="J67" s="51"/>
      <c r="K67" s="51"/>
      <c r="L67" s="51"/>
      <c r="M67" s="4"/>
      <c r="N67" s="4"/>
      <c r="O67" s="4"/>
      <c r="P67" s="4"/>
      <c r="Q67" s="91"/>
      <c r="R67" s="91"/>
      <c r="S67" s="93"/>
      <c r="T67" s="51"/>
      <c r="U67" s="51"/>
      <c r="V67" s="51"/>
      <c r="W67" s="4"/>
      <c r="X67" s="4"/>
      <c r="Y67" s="4"/>
      <c r="Z67" s="4"/>
      <c r="AA67" s="4"/>
      <c r="AB67" s="4"/>
      <c r="AC67" s="4"/>
      <c r="AD67" s="4"/>
      <c r="AE67" s="4"/>
      <c r="AF67" s="81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5.75" customHeight="1">
      <c r="A68" s="4"/>
      <c r="B68" s="51"/>
      <c r="C68" s="51"/>
      <c r="D68" s="51"/>
      <c r="E68" s="51"/>
      <c r="F68" s="51"/>
      <c r="G68" s="90"/>
      <c r="H68" s="51"/>
      <c r="I68" s="51"/>
      <c r="J68" s="51"/>
      <c r="K68" s="51"/>
      <c r="L68" s="51"/>
      <c r="M68" s="4"/>
      <c r="N68" s="4"/>
      <c r="O68" s="4"/>
      <c r="P68" s="4"/>
      <c r="Q68" s="91"/>
      <c r="R68" s="91"/>
      <c r="S68" s="93"/>
      <c r="T68" s="51"/>
      <c r="U68" s="51"/>
      <c r="V68" s="51"/>
      <c r="W68" s="4"/>
      <c r="X68" s="4"/>
      <c r="Y68" s="4"/>
      <c r="Z68" s="4"/>
      <c r="AA68" s="4"/>
      <c r="AB68" s="4"/>
      <c r="AC68" s="4"/>
      <c r="AD68" s="4"/>
      <c r="AE68" s="4"/>
      <c r="AF68" s="81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5.75" customHeight="1">
      <c r="A69" s="4"/>
      <c r="B69" s="51"/>
      <c r="C69" s="51"/>
      <c r="D69" s="51"/>
      <c r="E69" s="51"/>
      <c r="F69" s="51"/>
      <c r="G69" s="90"/>
      <c r="H69" s="51"/>
      <c r="I69" s="51"/>
      <c r="J69" s="51"/>
      <c r="K69" s="51"/>
      <c r="L69" s="51"/>
      <c r="M69" s="4"/>
      <c r="N69" s="4"/>
      <c r="O69" s="4"/>
      <c r="P69" s="4"/>
      <c r="Q69" s="91"/>
      <c r="R69" s="91"/>
      <c r="S69" s="93"/>
      <c r="T69" s="51"/>
      <c r="U69" s="51"/>
      <c r="V69" s="51"/>
      <c r="W69" s="4"/>
      <c r="X69" s="4"/>
      <c r="Y69" s="4"/>
      <c r="Z69" s="4"/>
      <c r="AA69" s="4"/>
      <c r="AB69" s="4"/>
      <c r="AC69" s="4"/>
      <c r="AD69" s="4"/>
      <c r="AE69" s="4"/>
      <c r="AF69" s="81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5.75" customHeight="1">
      <c r="A70" s="4"/>
      <c r="B70" s="51"/>
      <c r="C70" s="51"/>
      <c r="D70" s="51"/>
      <c r="E70" s="51"/>
      <c r="F70" s="51"/>
      <c r="G70" s="90"/>
      <c r="H70" s="51"/>
      <c r="I70" s="51"/>
      <c r="J70" s="51"/>
      <c r="K70" s="51"/>
      <c r="L70" s="51"/>
      <c r="M70" s="4"/>
      <c r="N70" s="4"/>
      <c r="O70" s="4"/>
      <c r="P70" s="4"/>
      <c r="Q70" s="91"/>
      <c r="R70" s="91"/>
      <c r="S70" s="93"/>
      <c r="T70" s="51"/>
      <c r="U70" s="51"/>
      <c r="V70" s="51"/>
      <c r="W70" s="4"/>
      <c r="X70" s="4"/>
      <c r="Y70" s="4"/>
      <c r="Z70" s="4"/>
      <c r="AA70" s="4"/>
      <c r="AB70" s="4"/>
      <c r="AC70" s="4"/>
      <c r="AD70" s="4"/>
      <c r="AE70" s="4"/>
      <c r="AF70" s="81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5.75" customHeight="1">
      <c r="A71" s="4"/>
      <c r="B71" s="51"/>
      <c r="C71" s="51"/>
      <c r="D71" s="51"/>
      <c r="E71" s="51"/>
      <c r="F71" s="51"/>
      <c r="G71" s="90"/>
      <c r="H71" s="51"/>
      <c r="I71" s="51"/>
      <c r="J71" s="51"/>
      <c r="K71" s="51"/>
      <c r="L71" s="51"/>
      <c r="M71" s="4"/>
      <c r="N71" s="4"/>
      <c r="O71" s="4"/>
      <c r="P71" s="4"/>
      <c r="Q71" s="91"/>
      <c r="R71" s="91"/>
      <c r="S71" s="93"/>
      <c r="T71" s="51"/>
      <c r="U71" s="51"/>
      <c r="V71" s="51"/>
      <c r="W71" s="4"/>
      <c r="X71" s="4"/>
      <c r="Y71" s="4"/>
      <c r="Z71" s="4"/>
      <c r="AA71" s="4"/>
      <c r="AB71" s="4"/>
      <c r="AC71" s="4"/>
      <c r="AD71" s="4"/>
      <c r="AE71" s="4"/>
      <c r="AF71" s="81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5.75" customHeight="1">
      <c r="A72" s="4"/>
      <c r="B72" s="51"/>
      <c r="C72" s="51"/>
      <c r="D72" s="51"/>
      <c r="E72" s="51"/>
      <c r="F72" s="51"/>
      <c r="G72" s="90"/>
      <c r="H72" s="51"/>
      <c r="I72" s="51"/>
      <c r="J72" s="51"/>
      <c r="K72" s="51"/>
      <c r="L72" s="51"/>
      <c r="M72" s="4"/>
      <c r="N72" s="4"/>
      <c r="O72" s="4"/>
      <c r="P72" s="4"/>
      <c r="Q72" s="91"/>
      <c r="R72" s="91"/>
      <c r="S72" s="93"/>
      <c r="T72" s="51"/>
      <c r="U72" s="51"/>
      <c r="V72" s="51"/>
      <c r="W72" s="4"/>
      <c r="X72" s="4"/>
      <c r="Y72" s="4"/>
      <c r="Z72" s="4"/>
      <c r="AA72" s="4"/>
      <c r="AB72" s="4"/>
      <c r="AC72" s="4"/>
      <c r="AD72" s="4"/>
      <c r="AE72" s="4"/>
      <c r="AF72" s="81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5.75" customHeight="1">
      <c r="A73" s="4"/>
      <c r="B73" s="51"/>
      <c r="C73" s="51"/>
      <c r="D73" s="51"/>
      <c r="E73" s="51"/>
      <c r="F73" s="51"/>
      <c r="G73" s="90"/>
      <c r="H73" s="51"/>
      <c r="I73" s="51"/>
      <c r="J73" s="51"/>
      <c r="K73" s="51"/>
      <c r="L73" s="51"/>
      <c r="M73" s="4"/>
      <c r="N73" s="4"/>
      <c r="O73" s="4"/>
      <c r="P73" s="4"/>
      <c r="Q73" s="91"/>
      <c r="R73" s="91"/>
      <c r="S73" s="93"/>
      <c r="T73" s="51"/>
      <c r="U73" s="51"/>
      <c r="V73" s="51"/>
      <c r="W73" s="4"/>
      <c r="X73" s="4"/>
      <c r="Y73" s="4"/>
      <c r="Z73" s="4"/>
      <c r="AA73" s="4"/>
      <c r="AB73" s="4"/>
      <c r="AC73" s="4"/>
      <c r="AD73" s="4"/>
      <c r="AE73" s="4"/>
      <c r="AF73" s="81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5.75" customHeight="1">
      <c r="A74" s="4"/>
      <c r="B74" s="51"/>
      <c r="C74" s="51"/>
      <c r="D74" s="51"/>
      <c r="E74" s="51"/>
      <c r="F74" s="51"/>
      <c r="G74" s="90"/>
      <c r="H74" s="51"/>
      <c r="I74" s="51"/>
      <c r="J74" s="51"/>
      <c r="K74" s="51"/>
      <c r="L74" s="51"/>
      <c r="M74" s="4"/>
      <c r="N74" s="4"/>
      <c r="O74" s="4"/>
      <c r="P74" s="4"/>
      <c r="Q74" s="91"/>
      <c r="R74" s="91"/>
      <c r="S74" s="93"/>
      <c r="T74" s="51"/>
      <c r="U74" s="51"/>
      <c r="V74" s="51"/>
      <c r="W74" s="4"/>
      <c r="X74" s="4"/>
      <c r="Y74" s="4"/>
      <c r="Z74" s="4"/>
      <c r="AA74" s="4"/>
      <c r="AB74" s="4"/>
      <c r="AC74" s="4"/>
      <c r="AD74" s="4"/>
      <c r="AE74" s="4"/>
      <c r="AF74" s="81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5.75" customHeight="1">
      <c r="A75" s="4"/>
      <c r="B75" s="51"/>
      <c r="C75" s="51"/>
      <c r="D75" s="51"/>
      <c r="E75" s="51"/>
      <c r="F75" s="51"/>
      <c r="G75" s="90"/>
      <c r="H75" s="51"/>
      <c r="I75" s="51"/>
      <c r="J75" s="51"/>
      <c r="K75" s="51"/>
      <c r="L75" s="51"/>
      <c r="M75" s="4"/>
      <c r="N75" s="4"/>
      <c r="O75" s="4"/>
      <c r="P75" s="4"/>
      <c r="Q75" s="91"/>
      <c r="R75" s="91"/>
      <c r="S75" s="93"/>
      <c r="T75" s="51"/>
      <c r="U75" s="51"/>
      <c r="V75" s="51"/>
      <c r="W75" s="4"/>
      <c r="X75" s="4"/>
      <c r="Y75" s="4"/>
      <c r="Z75" s="4"/>
      <c r="AA75" s="4"/>
      <c r="AB75" s="4"/>
      <c r="AC75" s="4"/>
      <c r="AD75" s="4"/>
      <c r="AE75" s="4"/>
      <c r="AF75" s="81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5.75" customHeight="1">
      <c r="A76" s="4"/>
      <c r="B76" s="51"/>
      <c r="C76" s="51"/>
      <c r="D76" s="51"/>
      <c r="E76" s="51"/>
      <c r="F76" s="51"/>
      <c r="G76" s="90"/>
      <c r="H76" s="51"/>
      <c r="I76" s="51"/>
      <c r="J76" s="51"/>
      <c r="K76" s="51"/>
      <c r="L76" s="51"/>
      <c r="M76" s="4"/>
      <c r="N76" s="4"/>
      <c r="O76" s="4"/>
      <c r="P76" s="4"/>
      <c r="Q76" s="91"/>
      <c r="R76" s="91"/>
      <c r="S76" s="93"/>
      <c r="T76" s="51"/>
      <c r="U76" s="51"/>
      <c r="V76" s="51"/>
      <c r="W76" s="4"/>
      <c r="X76" s="4"/>
      <c r="Y76" s="4"/>
      <c r="Z76" s="4"/>
      <c r="AA76" s="4"/>
      <c r="AB76" s="4"/>
      <c r="AC76" s="4"/>
      <c r="AD76" s="4"/>
      <c r="AE76" s="4"/>
      <c r="AF76" s="81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5.75" customHeight="1">
      <c r="A77" s="4"/>
      <c r="B77" s="51"/>
      <c r="C77" s="51"/>
      <c r="D77" s="51"/>
      <c r="E77" s="51"/>
      <c r="F77" s="51"/>
      <c r="G77" s="90"/>
      <c r="H77" s="51"/>
      <c r="I77" s="51"/>
      <c r="J77" s="51"/>
      <c r="K77" s="51"/>
      <c r="L77" s="51"/>
      <c r="M77" s="4"/>
      <c r="N77" s="4"/>
      <c r="O77" s="4"/>
      <c r="P77" s="4"/>
      <c r="Q77" s="91"/>
      <c r="R77" s="91"/>
      <c r="S77" s="93"/>
      <c r="T77" s="51"/>
      <c r="U77" s="51"/>
      <c r="V77" s="51"/>
      <c r="W77" s="4"/>
      <c r="X77" s="4"/>
      <c r="Y77" s="4"/>
      <c r="Z77" s="4"/>
      <c r="AA77" s="4"/>
      <c r="AB77" s="4"/>
      <c r="AC77" s="4"/>
      <c r="AD77" s="4"/>
      <c r="AE77" s="4"/>
      <c r="AF77" s="81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5.75" customHeight="1">
      <c r="A78" s="4"/>
      <c r="B78" s="51"/>
      <c r="C78" s="51"/>
      <c r="D78" s="51"/>
      <c r="E78" s="51"/>
      <c r="F78" s="51"/>
      <c r="G78" s="90"/>
      <c r="H78" s="51"/>
      <c r="I78" s="51"/>
      <c r="J78" s="51"/>
      <c r="K78" s="51"/>
      <c r="L78" s="51"/>
      <c r="M78" s="4"/>
      <c r="N78" s="4"/>
      <c r="O78" s="4"/>
      <c r="P78" s="4"/>
      <c r="Q78" s="91"/>
      <c r="R78" s="91"/>
      <c r="S78" s="93"/>
      <c r="T78" s="51"/>
      <c r="U78" s="51"/>
      <c r="V78" s="51"/>
      <c r="W78" s="4"/>
      <c r="X78" s="4"/>
      <c r="Y78" s="4"/>
      <c r="Z78" s="4"/>
      <c r="AA78" s="4"/>
      <c r="AB78" s="4"/>
      <c r="AC78" s="4"/>
      <c r="AD78" s="4"/>
      <c r="AE78" s="4"/>
      <c r="AF78" s="81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5.75" customHeight="1">
      <c r="A79" s="4"/>
      <c r="B79" s="51"/>
      <c r="C79" s="51"/>
      <c r="D79" s="51"/>
      <c r="E79" s="51"/>
      <c r="F79" s="51"/>
      <c r="G79" s="90"/>
      <c r="H79" s="51"/>
      <c r="I79" s="51"/>
      <c r="J79" s="51"/>
      <c r="K79" s="51"/>
      <c r="L79" s="51"/>
      <c r="M79" s="4"/>
      <c r="N79" s="4"/>
      <c r="O79" s="4"/>
      <c r="P79" s="4"/>
      <c r="Q79" s="91"/>
      <c r="R79" s="91"/>
      <c r="S79" s="93"/>
      <c r="T79" s="51"/>
      <c r="U79" s="51"/>
      <c r="V79" s="51"/>
      <c r="W79" s="4"/>
      <c r="X79" s="4"/>
      <c r="Y79" s="4"/>
      <c r="Z79" s="4"/>
      <c r="AA79" s="4"/>
      <c r="AB79" s="4"/>
      <c r="AC79" s="4"/>
      <c r="AD79" s="4"/>
      <c r="AE79" s="4"/>
      <c r="AF79" s="81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5.75" customHeight="1">
      <c r="A80" s="4"/>
      <c r="B80" s="51"/>
      <c r="C80" s="51"/>
      <c r="D80" s="51"/>
      <c r="E80" s="51"/>
      <c r="F80" s="51"/>
      <c r="G80" s="90"/>
      <c r="H80" s="51"/>
      <c r="I80" s="51"/>
      <c r="J80" s="51"/>
      <c r="K80" s="51"/>
      <c r="L80" s="51"/>
      <c r="M80" s="4"/>
      <c r="N80" s="4"/>
      <c r="O80" s="4"/>
      <c r="P80" s="4"/>
      <c r="Q80" s="91"/>
      <c r="R80" s="91"/>
      <c r="S80" s="93"/>
      <c r="T80" s="51"/>
      <c r="U80" s="51"/>
      <c r="V80" s="51"/>
      <c r="W80" s="4"/>
      <c r="X80" s="4"/>
      <c r="Y80" s="4"/>
      <c r="Z80" s="4"/>
      <c r="AA80" s="4"/>
      <c r="AB80" s="4"/>
      <c r="AC80" s="4"/>
      <c r="AD80" s="4"/>
      <c r="AE80" s="4"/>
      <c r="AF80" s="81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5.75" customHeight="1">
      <c r="A81" s="4"/>
      <c r="B81" s="51"/>
      <c r="C81" s="51"/>
      <c r="D81" s="51"/>
      <c r="E81" s="51"/>
      <c r="F81" s="51"/>
      <c r="G81" s="90"/>
      <c r="H81" s="51"/>
      <c r="I81" s="51"/>
      <c r="J81" s="51"/>
      <c r="K81" s="51"/>
      <c r="L81" s="51"/>
      <c r="M81" s="4"/>
      <c r="N81" s="4"/>
      <c r="O81" s="4"/>
      <c r="P81" s="4"/>
      <c r="Q81" s="91"/>
      <c r="R81" s="91"/>
      <c r="S81" s="93"/>
      <c r="T81" s="51"/>
      <c r="U81" s="51"/>
      <c r="V81" s="51"/>
      <c r="W81" s="4"/>
      <c r="X81" s="4"/>
      <c r="Y81" s="4"/>
      <c r="Z81" s="4"/>
      <c r="AA81" s="4"/>
      <c r="AB81" s="4"/>
      <c r="AC81" s="4"/>
      <c r="AD81" s="4"/>
      <c r="AE81" s="4"/>
      <c r="AF81" s="81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5.75" customHeight="1">
      <c r="A82" s="4"/>
      <c r="B82" s="51"/>
      <c r="C82" s="51"/>
      <c r="D82" s="51"/>
      <c r="E82" s="51"/>
      <c r="F82" s="51"/>
      <c r="G82" s="90"/>
      <c r="H82" s="51"/>
      <c r="I82" s="51"/>
      <c r="J82" s="51"/>
      <c r="K82" s="51"/>
      <c r="L82" s="51"/>
      <c r="M82" s="4"/>
      <c r="N82" s="4"/>
      <c r="O82" s="4"/>
      <c r="P82" s="4"/>
      <c r="Q82" s="91"/>
      <c r="R82" s="91"/>
      <c r="S82" s="93"/>
      <c r="T82" s="51"/>
      <c r="U82" s="51"/>
      <c r="V82" s="51"/>
      <c r="W82" s="4"/>
      <c r="X82" s="4"/>
      <c r="Y82" s="4"/>
      <c r="Z82" s="4"/>
      <c r="AA82" s="4"/>
      <c r="AB82" s="4"/>
      <c r="AC82" s="4"/>
      <c r="AD82" s="4"/>
      <c r="AE82" s="4"/>
      <c r="AF82" s="81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5.75" customHeight="1">
      <c r="A83" s="4"/>
      <c r="B83" s="51"/>
      <c r="C83" s="51"/>
      <c r="D83" s="51"/>
      <c r="E83" s="51"/>
      <c r="F83" s="51"/>
      <c r="G83" s="90"/>
      <c r="H83" s="51"/>
      <c r="I83" s="51"/>
      <c r="J83" s="51"/>
      <c r="K83" s="51"/>
      <c r="L83" s="51"/>
      <c r="M83" s="4"/>
      <c r="N83" s="4"/>
      <c r="O83" s="4"/>
      <c r="P83" s="4"/>
      <c r="Q83" s="91"/>
      <c r="R83" s="91"/>
      <c r="S83" s="93"/>
      <c r="T83" s="51"/>
      <c r="U83" s="51"/>
      <c r="V83" s="51"/>
      <c r="W83" s="4"/>
      <c r="X83" s="4"/>
      <c r="Y83" s="4"/>
      <c r="Z83" s="4"/>
      <c r="AA83" s="4"/>
      <c r="AB83" s="4"/>
      <c r="AC83" s="4"/>
      <c r="AD83" s="4"/>
      <c r="AE83" s="4"/>
      <c r="AF83" s="81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5.75" customHeight="1">
      <c r="A84" s="4"/>
      <c r="B84" s="51"/>
      <c r="C84" s="51"/>
      <c r="D84" s="51"/>
      <c r="E84" s="51"/>
      <c r="F84" s="51"/>
      <c r="G84" s="90"/>
      <c r="H84" s="51"/>
      <c r="I84" s="51"/>
      <c r="J84" s="51"/>
      <c r="K84" s="51"/>
      <c r="L84" s="51"/>
      <c r="M84" s="4"/>
      <c r="N84" s="4"/>
      <c r="O84" s="4"/>
      <c r="P84" s="4"/>
      <c r="Q84" s="91"/>
      <c r="R84" s="91"/>
      <c r="S84" s="93"/>
      <c r="T84" s="51"/>
      <c r="U84" s="51"/>
      <c r="V84" s="51"/>
      <c r="W84" s="4"/>
      <c r="X84" s="4"/>
      <c r="Y84" s="4"/>
      <c r="Z84" s="4"/>
      <c r="AA84" s="4"/>
      <c r="AB84" s="4"/>
      <c r="AC84" s="4"/>
      <c r="AD84" s="4"/>
      <c r="AE84" s="4"/>
      <c r="AF84" s="81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5.75" customHeight="1">
      <c r="A85" s="4"/>
      <c r="B85" s="51"/>
      <c r="C85" s="51"/>
      <c r="D85" s="51"/>
      <c r="E85" s="51"/>
      <c r="F85" s="51"/>
      <c r="G85" s="90"/>
      <c r="H85" s="51"/>
      <c r="I85" s="51"/>
      <c r="J85" s="51"/>
      <c r="K85" s="51"/>
      <c r="L85" s="51"/>
      <c r="M85" s="4"/>
      <c r="N85" s="4"/>
      <c r="O85" s="4"/>
      <c r="P85" s="4"/>
      <c r="Q85" s="91"/>
      <c r="R85" s="91"/>
      <c r="S85" s="93"/>
      <c r="T85" s="51"/>
      <c r="U85" s="51"/>
      <c r="V85" s="51"/>
      <c r="W85" s="4"/>
      <c r="X85" s="4"/>
      <c r="Y85" s="4"/>
      <c r="Z85" s="4"/>
      <c r="AA85" s="4"/>
      <c r="AB85" s="4"/>
      <c r="AC85" s="4"/>
      <c r="AD85" s="4"/>
      <c r="AE85" s="4"/>
      <c r="AF85" s="81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5.75" customHeight="1">
      <c r="A86" s="4"/>
      <c r="B86" s="51"/>
      <c r="C86" s="51"/>
      <c r="D86" s="51"/>
      <c r="E86" s="51"/>
      <c r="F86" s="51"/>
      <c r="G86" s="90"/>
      <c r="H86" s="51"/>
      <c r="I86" s="51"/>
      <c r="J86" s="51"/>
      <c r="K86" s="51"/>
      <c r="L86" s="51"/>
      <c r="M86" s="4"/>
      <c r="N86" s="4"/>
      <c r="O86" s="4"/>
      <c r="P86" s="4"/>
      <c r="Q86" s="91"/>
      <c r="R86" s="91"/>
      <c r="S86" s="93"/>
      <c r="T86" s="51"/>
      <c r="U86" s="51"/>
      <c r="V86" s="51"/>
      <c r="W86" s="4"/>
      <c r="X86" s="4"/>
      <c r="Y86" s="4"/>
      <c r="Z86" s="4"/>
      <c r="AA86" s="4"/>
      <c r="AB86" s="4"/>
      <c r="AC86" s="4"/>
      <c r="AD86" s="4"/>
      <c r="AE86" s="4"/>
      <c r="AF86" s="81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.75" customHeight="1">
      <c r="A87" s="4"/>
      <c r="B87" s="51"/>
      <c r="C87" s="51"/>
      <c r="D87" s="51"/>
      <c r="E87" s="51"/>
      <c r="F87" s="51"/>
      <c r="G87" s="90"/>
      <c r="H87" s="51"/>
      <c r="I87" s="51"/>
      <c r="J87" s="51"/>
      <c r="K87" s="51"/>
      <c r="L87" s="51"/>
      <c r="M87" s="4"/>
      <c r="N87" s="4"/>
      <c r="O87" s="4"/>
      <c r="P87" s="4"/>
      <c r="Q87" s="91"/>
      <c r="R87" s="91"/>
      <c r="S87" s="93"/>
      <c r="T87" s="51"/>
      <c r="U87" s="51"/>
      <c r="V87" s="51"/>
      <c r="W87" s="4"/>
      <c r="X87" s="4"/>
      <c r="Y87" s="4"/>
      <c r="Z87" s="4"/>
      <c r="AA87" s="4"/>
      <c r="AB87" s="4"/>
      <c r="AC87" s="4"/>
      <c r="AD87" s="4"/>
      <c r="AE87" s="4"/>
      <c r="AF87" s="81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5.75" customHeight="1">
      <c r="A88" s="4"/>
      <c r="B88" s="51"/>
      <c r="C88" s="51"/>
      <c r="D88" s="51"/>
      <c r="E88" s="51"/>
      <c r="F88" s="51"/>
      <c r="G88" s="90"/>
      <c r="H88" s="51"/>
      <c r="I88" s="51"/>
      <c r="J88" s="51"/>
      <c r="K88" s="51"/>
      <c r="L88" s="51"/>
      <c r="M88" s="4"/>
      <c r="N88" s="4"/>
      <c r="O88" s="4"/>
      <c r="P88" s="4"/>
      <c r="Q88" s="91"/>
      <c r="R88" s="91"/>
      <c r="S88" s="93"/>
      <c r="T88" s="51"/>
      <c r="U88" s="51"/>
      <c r="V88" s="51"/>
      <c r="W88" s="4"/>
      <c r="X88" s="4"/>
      <c r="Y88" s="4"/>
      <c r="Z88" s="4"/>
      <c r="AA88" s="4"/>
      <c r="AB88" s="4"/>
      <c r="AC88" s="4"/>
      <c r="AD88" s="4"/>
      <c r="AE88" s="4"/>
      <c r="AF88" s="81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5.75" customHeight="1">
      <c r="A89" s="4"/>
      <c r="B89" s="51"/>
      <c r="C89" s="51"/>
      <c r="D89" s="51"/>
      <c r="E89" s="51"/>
      <c r="F89" s="51"/>
      <c r="G89" s="90"/>
      <c r="H89" s="51"/>
      <c r="I89" s="51"/>
      <c r="J89" s="51"/>
      <c r="K89" s="51"/>
      <c r="L89" s="51"/>
      <c r="M89" s="4"/>
      <c r="N89" s="4"/>
      <c r="O89" s="4"/>
      <c r="P89" s="4"/>
      <c r="Q89" s="91"/>
      <c r="R89" s="91"/>
      <c r="S89" s="93"/>
      <c r="T89" s="51"/>
      <c r="U89" s="51"/>
      <c r="V89" s="51"/>
      <c r="W89" s="4"/>
      <c r="X89" s="4"/>
      <c r="Y89" s="4"/>
      <c r="Z89" s="4"/>
      <c r="AA89" s="4"/>
      <c r="AB89" s="4"/>
      <c r="AC89" s="4"/>
      <c r="AD89" s="4"/>
      <c r="AE89" s="4"/>
      <c r="AF89" s="81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5.75" customHeight="1">
      <c r="A90" s="4"/>
      <c r="B90" s="51"/>
      <c r="C90" s="51"/>
      <c r="D90" s="51"/>
      <c r="E90" s="51"/>
      <c r="F90" s="51"/>
      <c r="G90" s="90"/>
      <c r="H90" s="51"/>
      <c r="I90" s="51"/>
      <c r="J90" s="51"/>
      <c r="K90" s="51"/>
      <c r="L90" s="51"/>
      <c r="M90" s="4"/>
      <c r="N90" s="4"/>
      <c r="O90" s="4"/>
      <c r="P90" s="4"/>
      <c r="Q90" s="91"/>
      <c r="R90" s="91"/>
      <c r="S90" s="93"/>
      <c r="T90" s="51"/>
      <c r="U90" s="51"/>
      <c r="V90" s="51"/>
      <c r="W90" s="4"/>
      <c r="X90" s="4"/>
      <c r="Y90" s="4"/>
      <c r="Z90" s="4"/>
      <c r="AA90" s="4"/>
      <c r="AB90" s="4"/>
      <c r="AC90" s="4"/>
      <c r="AD90" s="4"/>
      <c r="AE90" s="4"/>
      <c r="AF90" s="81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5.75" customHeight="1">
      <c r="A91" s="4"/>
      <c r="B91" s="51"/>
      <c r="C91" s="51"/>
      <c r="D91" s="51"/>
      <c r="E91" s="51"/>
      <c r="F91" s="51"/>
      <c r="G91" s="90"/>
      <c r="H91" s="51"/>
      <c r="I91" s="51"/>
      <c r="J91" s="51"/>
      <c r="K91" s="51"/>
      <c r="L91" s="51"/>
      <c r="M91" s="4"/>
      <c r="N91" s="4"/>
      <c r="O91" s="4"/>
      <c r="P91" s="4"/>
      <c r="Q91" s="91"/>
      <c r="R91" s="91"/>
      <c r="S91" s="93"/>
      <c r="T91" s="51"/>
      <c r="U91" s="51"/>
      <c r="V91" s="51"/>
      <c r="W91" s="4"/>
      <c r="X91" s="4"/>
      <c r="Y91" s="4"/>
      <c r="Z91" s="4"/>
      <c r="AA91" s="4"/>
      <c r="AB91" s="4"/>
      <c r="AC91" s="4"/>
      <c r="AD91" s="4"/>
      <c r="AE91" s="4"/>
      <c r="AF91" s="81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5.75" customHeight="1">
      <c r="A92" s="4"/>
      <c r="B92" s="51"/>
      <c r="C92" s="51"/>
      <c r="D92" s="51"/>
      <c r="E92" s="51"/>
      <c r="F92" s="51"/>
      <c r="G92" s="90"/>
      <c r="H92" s="51"/>
      <c r="I92" s="51"/>
      <c r="J92" s="51"/>
      <c r="K92" s="51"/>
      <c r="L92" s="51"/>
      <c r="M92" s="4"/>
      <c r="N92" s="4"/>
      <c r="O92" s="4"/>
      <c r="P92" s="4"/>
      <c r="Q92" s="91"/>
      <c r="R92" s="91"/>
      <c r="S92" s="93"/>
      <c r="T92" s="51"/>
      <c r="U92" s="51"/>
      <c r="V92" s="51"/>
      <c r="W92" s="4"/>
      <c r="X92" s="4"/>
      <c r="Y92" s="4"/>
      <c r="Z92" s="4"/>
      <c r="AA92" s="4"/>
      <c r="AB92" s="4"/>
      <c r="AC92" s="4"/>
      <c r="AD92" s="4"/>
      <c r="AE92" s="4"/>
      <c r="AF92" s="81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5.75" customHeight="1">
      <c r="A93" s="4"/>
      <c r="B93" s="51"/>
      <c r="C93" s="51"/>
      <c r="D93" s="51"/>
      <c r="E93" s="51"/>
      <c r="F93" s="51"/>
      <c r="G93" s="90"/>
      <c r="H93" s="51"/>
      <c r="I93" s="51"/>
      <c r="J93" s="51"/>
      <c r="K93" s="51"/>
      <c r="L93" s="51"/>
      <c r="M93" s="4"/>
      <c r="N93" s="4"/>
      <c r="O93" s="4"/>
      <c r="P93" s="4"/>
      <c r="Q93" s="91"/>
      <c r="R93" s="91"/>
      <c r="S93" s="93"/>
      <c r="T93" s="51"/>
      <c r="U93" s="51"/>
      <c r="V93" s="51"/>
      <c r="W93" s="4"/>
      <c r="X93" s="4"/>
      <c r="Y93" s="4"/>
      <c r="Z93" s="4"/>
      <c r="AA93" s="4"/>
      <c r="AB93" s="4"/>
      <c r="AC93" s="4"/>
      <c r="AD93" s="4"/>
      <c r="AE93" s="4"/>
      <c r="AF93" s="81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5.75" customHeight="1">
      <c r="A94" s="4"/>
      <c r="B94" s="51"/>
      <c r="C94" s="51"/>
      <c r="D94" s="51"/>
      <c r="E94" s="51"/>
      <c r="F94" s="51"/>
      <c r="G94" s="90"/>
      <c r="H94" s="51"/>
      <c r="I94" s="51"/>
      <c r="J94" s="51"/>
      <c r="K94" s="51"/>
      <c r="L94" s="51"/>
      <c r="M94" s="4"/>
      <c r="N94" s="4"/>
      <c r="O94" s="4"/>
      <c r="P94" s="4"/>
      <c r="Q94" s="91"/>
      <c r="R94" s="91"/>
      <c r="S94" s="93"/>
      <c r="T94" s="51"/>
      <c r="U94" s="51"/>
      <c r="V94" s="51"/>
      <c r="W94" s="4"/>
      <c r="X94" s="4"/>
      <c r="Y94" s="4"/>
      <c r="Z94" s="4"/>
      <c r="AA94" s="4"/>
      <c r="AB94" s="4"/>
      <c r="AC94" s="4"/>
      <c r="AD94" s="4"/>
      <c r="AE94" s="4"/>
      <c r="AF94" s="81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5.75" customHeight="1">
      <c r="A95" s="4"/>
      <c r="B95" s="51"/>
      <c r="C95" s="51"/>
      <c r="D95" s="51"/>
      <c r="E95" s="51"/>
      <c r="F95" s="51"/>
      <c r="G95" s="90"/>
      <c r="H95" s="51"/>
      <c r="I95" s="51"/>
      <c r="J95" s="51"/>
      <c r="K95" s="51"/>
      <c r="L95" s="51"/>
      <c r="M95" s="4"/>
      <c r="N95" s="4"/>
      <c r="O95" s="4"/>
      <c r="P95" s="4"/>
      <c r="Q95" s="91"/>
      <c r="R95" s="91"/>
      <c r="S95" s="93"/>
      <c r="T95" s="51"/>
      <c r="U95" s="51"/>
      <c r="V95" s="51"/>
      <c r="W95" s="4"/>
      <c r="X95" s="4"/>
      <c r="Y95" s="4"/>
      <c r="Z95" s="4"/>
      <c r="AA95" s="4"/>
      <c r="AB95" s="4"/>
      <c r="AC95" s="4"/>
      <c r="AD95" s="4"/>
      <c r="AE95" s="4"/>
      <c r="AF95" s="81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5.75" customHeight="1">
      <c r="A96" s="4"/>
      <c r="B96" s="51"/>
      <c r="C96" s="51"/>
      <c r="D96" s="51"/>
      <c r="E96" s="51"/>
      <c r="F96" s="51"/>
      <c r="G96" s="90"/>
      <c r="H96" s="51"/>
      <c r="I96" s="51"/>
      <c r="J96" s="51"/>
      <c r="K96" s="51"/>
      <c r="L96" s="51"/>
      <c r="M96" s="4"/>
      <c r="N96" s="4"/>
      <c r="O96" s="4"/>
      <c r="P96" s="4"/>
      <c r="Q96" s="91"/>
      <c r="R96" s="91"/>
      <c r="S96" s="93"/>
      <c r="T96" s="51"/>
      <c r="U96" s="51"/>
      <c r="V96" s="51"/>
      <c r="W96" s="4"/>
      <c r="X96" s="4"/>
      <c r="Y96" s="4"/>
      <c r="Z96" s="4"/>
      <c r="AA96" s="4"/>
      <c r="AB96" s="4"/>
      <c r="AC96" s="4"/>
      <c r="AD96" s="4"/>
      <c r="AE96" s="4"/>
      <c r="AF96" s="81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5.75" customHeight="1">
      <c r="A97" s="4"/>
      <c r="B97" s="51"/>
      <c r="C97" s="51"/>
      <c r="D97" s="51"/>
      <c r="E97" s="51"/>
      <c r="F97" s="51"/>
      <c r="G97" s="90"/>
      <c r="H97" s="51"/>
      <c r="I97" s="51"/>
      <c r="J97" s="51"/>
      <c r="K97" s="51"/>
      <c r="L97" s="51"/>
      <c r="M97" s="4"/>
      <c r="N97" s="4"/>
      <c r="O97" s="4"/>
      <c r="P97" s="4"/>
      <c r="Q97" s="91"/>
      <c r="R97" s="91"/>
      <c r="S97" s="93"/>
      <c r="T97" s="51"/>
      <c r="U97" s="51"/>
      <c r="V97" s="51"/>
      <c r="W97" s="4"/>
      <c r="X97" s="4"/>
      <c r="Y97" s="4"/>
      <c r="Z97" s="4"/>
      <c r="AA97" s="4"/>
      <c r="AB97" s="4"/>
      <c r="AC97" s="4"/>
      <c r="AD97" s="4"/>
      <c r="AE97" s="4"/>
      <c r="AF97" s="81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5.75" customHeight="1">
      <c r="A98" s="4"/>
      <c r="B98" s="51"/>
      <c r="C98" s="51"/>
      <c r="D98" s="51"/>
      <c r="E98" s="51"/>
      <c r="F98" s="51"/>
      <c r="G98" s="90"/>
      <c r="H98" s="51"/>
      <c r="I98" s="51"/>
      <c r="J98" s="51"/>
      <c r="K98" s="51"/>
      <c r="L98" s="51"/>
      <c r="M98" s="4"/>
      <c r="N98" s="4"/>
      <c r="O98" s="4"/>
      <c r="P98" s="4"/>
      <c r="Q98" s="91"/>
      <c r="R98" s="91"/>
      <c r="S98" s="93"/>
      <c r="T98" s="51"/>
      <c r="U98" s="51"/>
      <c r="V98" s="51"/>
      <c r="W98" s="4"/>
      <c r="X98" s="4"/>
      <c r="Y98" s="4"/>
      <c r="Z98" s="4"/>
      <c r="AA98" s="4"/>
      <c r="AB98" s="4"/>
      <c r="AC98" s="4"/>
      <c r="AD98" s="4"/>
      <c r="AE98" s="4"/>
      <c r="AF98" s="81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5.75" customHeight="1">
      <c r="A99" s="4"/>
      <c r="B99" s="51"/>
      <c r="C99" s="51"/>
      <c r="D99" s="51"/>
      <c r="E99" s="51"/>
      <c r="F99" s="51"/>
      <c r="G99" s="90"/>
      <c r="H99" s="51"/>
      <c r="I99" s="51"/>
      <c r="J99" s="51"/>
      <c r="K99" s="51"/>
      <c r="L99" s="51"/>
      <c r="M99" s="4"/>
      <c r="N99" s="4"/>
      <c r="O99" s="4"/>
      <c r="P99" s="4"/>
      <c r="Q99" s="91"/>
      <c r="R99" s="91"/>
      <c r="S99" s="93"/>
      <c r="T99" s="51"/>
      <c r="U99" s="51"/>
      <c r="V99" s="51"/>
      <c r="W99" s="4"/>
      <c r="X99" s="4"/>
      <c r="Y99" s="4"/>
      <c r="Z99" s="4"/>
      <c r="AA99" s="4"/>
      <c r="AB99" s="4"/>
      <c r="AC99" s="4"/>
      <c r="AD99" s="4"/>
      <c r="AE99" s="4"/>
      <c r="AF99" s="81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5.75" customHeight="1">
      <c r="A100" s="4"/>
      <c r="B100" s="51"/>
      <c r="C100" s="51"/>
      <c r="D100" s="51"/>
      <c r="E100" s="51"/>
      <c r="F100" s="51"/>
      <c r="G100" s="90"/>
      <c r="H100" s="51"/>
      <c r="I100" s="51"/>
      <c r="J100" s="51"/>
      <c r="K100" s="51"/>
      <c r="L100" s="51"/>
      <c r="M100" s="4"/>
      <c r="N100" s="4"/>
      <c r="O100" s="4"/>
      <c r="P100" s="4"/>
      <c r="Q100" s="91"/>
      <c r="R100" s="91"/>
      <c r="S100" s="93"/>
      <c r="T100" s="51"/>
      <c r="U100" s="51"/>
      <c r="V100" s="51"/>
      <c r="W100" s="4"/>
      <c r="X100" s="4"/>
      <c r="Y100" s="4"/>
      <c r="Z100" s="4"/>
      <c r="AA100" s="4"/>
      <c r="AB100" s="4"/>
      <c r="AC100" s="4"/>
      <c r="AD100" s="4"/>
      <c r="AE100" s="4"/>
      <c r="AF100" s="81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5.75" customHeight="1">
      <c r="A101" s="4"/>
      <c r="B101" s="51"/>
      <c r="C101" s="51"/>
      <c r="D101" s="51"/>
      <c r="E101" s="51"/>
      <c r="F101" s="51"/>
      <c r="G101" s="90"/>
      <c r="H101" s="51"/>
      <c r="I101" s="51"/>
      <c r="J101" s="51"/>
      <c r="K101" s="51"/>
      <c r="L101" s="51"/>
      <c r="M101" s="4"/>
      <c r="N101" s="4"/>
      <c r="O101" s="4"/>
      <c r="P101" s="4"/>
      <c r="Q101" s="91"/>
      <c r="R101" s="91"/>
      <c r="S101" s="93"/>
      <c r="T101" s="51"/>
      <c r="U101" s="51"/>
      <c r="V101" s="51"/>
      <c r="W101" s="4"/>
      <c r="X101" s="4"/>
      <c r="Y101" s="4"/>
      <c r="Z101" s="4"/>
      <c r="AA101" s="4"/>
      <c r="AB101" s="4"/>
      <c r="AC101" s="4"/>
      <c r="AD101" s="4"/>
      <c r="AE101" s="4"/>
      <c r="AF101" s="81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5.75" customHeight="1">
      <c r="A102" s="4"/>
      <c r="B102" s="51"/>
      <c r="C102" s="51"/>
      <c r="D102" s="51"/>
      <c r="E102" s="51"/>
      <c r="F102" s="51"/>
      <c r="G102" s="90"/>
      <c r="H102" s="51"/>
      <c r="I102" s="51"/>
      <c r="J102" s="51"/>
      <c r="K102" s="51"/>
      <c r="L102" s="51"/>
      <c r="M102" s="4"/>
      <c r="N102" s="4"/>
      <c r="O102" s="4"/>
      <c r="P102" s="4"/>
      <c r="Q102" s="91"/>
      <c r="R102" s="91"/>
      <c r="S102" s="93"/>
      <c r="T102" s="51"/>
      <c r="U102" s="51"/>
      <c r="V102" s="51"/>
      <c r="W102" s="4"/>
      <c r="X102" s="4"/>
      <c r="Y102" s="4"/>
      <c r="Z102" s="4"/>
      <c r="AA102" s="4"/>
      <c r="AB102" s="4"/>
      <c r="AC102" s="4"/>
      <c r="AD102" s="4"/>
      <c r="AE102" s="4"/>
      <c r="AF102" s="81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5.75" customHeight="1">
      <c r="A103" s="4"/>
      <c r="B103" s="51"/>
      <c r="C103" s="51"/>
      <c r="D103" s="51"/>
      <c r="E103" s="51"/>
      <c r="F103" s="51"/>
      <c r="G103" s="90"/>
      <c r="H103" s="51"/>
      <c r="I103" s="51"/>
      <c r="J103" s="51"/>
      <c r="K103" s="51"/>
      <c r="L103" s="51"/>
      <c r="M103" s="4"/>
      <c r="N103" s="4"/>
      <c r="O103" s="4"/>
      <c r="P103" s="4"/>
      <c r="Q103" s="91"/>
      <c r="R103" s="91"/>
      <c r="S103" s="93"/>
      <c r="T103" s="51"/>
      <c r="U103" s="51"/>
      <c r="V103" s="51"/>
      <c r="W103" s="4"/>
      <c r="X103" s="4"/>
      <c r="Y103" s="4"/>
      <c r="Z103" s="4"/>
      <c r="AA103" s="4"/>
      <c r="AB103" s="4"/>
      <c r="AC103" s="4"/>
      <c r="AD103" s="4"/>
      <c r="AE103" s="4"/>
      <c r="AF103" s="81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5.75" customHeight="1">
      <c r="A104" s="4"/>
      <c r="B104" s="51"/>
      <c r="C104" s="51"/>
      <c r="D104" s="51"/>
      <c r="E104" s="51"/>
      <c r="F104" s="51"/>
      <c r="G104" s="90"/>
      <c r="H104" s="51"/>
      <c r="I104" s="51"/>
      <c r="J104" s="51"/>
      <c r="K104" s="51"/>
      <c r="L104" s="51"/>
      <c r="M104" s="4"/>
      <c r="N104" s="4"/>
      <c r="O104" s="4"/>
      <c r="P104" s="4"/>
      <c r="Q104" s="91"/>
      <c r="R104" s="91"/>
      <c r="S104" s="93"/>
      <c r="T104" s="51"/>
      <c r="U104" s="51"/>
      <c r="V104" s="51"/>
      <c r="W104" s="4"/>
      <c r="X104" s="4"/>
      <c r="Y104" s="4"/>
      <c r="Z104" s="4"/>
      <c r="AA104" s="4"/>
      <c r="AB104" s="4"/>
      <c r="AC104" s="4"/>
      <c r="AD104" s="4"/>
      <c r="AE104" s="4"/>
      <c r="AF104" s="81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5.75" customHeight="1">
      <c r="A105" s="4"/>
      <c r="B105" s="51"/>
      <c r="C105" s="51"/>
      <c r="D105" s="51"/>
      <c r="E105" s="51"/>
      <c r="F105" s="51"/>
      <c r="G105" s="90"/>
      <c r="H105" s="51"/>
      <c r="I105" s="51"/>
      <c r="J105" s="51"/>
      <c r="K105" s="51"/>
      <c r="L105" s="51"/>
      <c r="M105" s="4"/>
      <c r="N105" s="4"/>
      <c r="O105" s="4"/>
      <c r="P105" s="4"/>
      <c r="Q105" s="91"/>
      <c r="R105" s="91"/>
      <c r="S105" s="93"/>
      <c r="T105" s="51"/>
      <c r="U105" s="51"/>
      <c r="V105" s="51"/>
      <c r="W105" s="4"/>
      <c r="X105" s="4"/>
      <c r="Y105" s="4"/>
      <c r="Z105" s="4"/>
      <c r="AA105" s="4"/>
      <c r="AB105" s="4"/>
      <c r="AC105" s="4"/>
      <c r="AD105" s="4"/>
      <c r="AE105" s="4"/>
      <c r="AF105" s="81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5.75" customHeight="1">
      <c r="A106" s="4"/>
      <c r="B106" s="51"/>
      <c r="C106" s="51"/>
      <c r="D106" s="51"/>
      <c r="E106" s="51"/>
      <c r="F106" s="51"/>
      <c r="G106" s="90"/>
      <c r="H106" s="51"/>
      <c r="I106" s="51"/>
      <c r="J106" s="51"/>
      <c r="K106" s="51"/>
      <c r="L106" s="51"/>
      <c r="M106" s="4"/>
      <c r="N106" s="4"/>
      <c r="O106" s="4"/>
      <c r="P106" s="4"/>
      <c r="Q106" s="91"/>
      <c r="R106" s="91"/>
      <c r="S106" s="93"/>
      <c r="T106" s="51"/>
      <c r="U106" s="51"/>
      <c r="V106" s="51"/>
      <c r="W106" s="4"/>
      <c r="X106" s="4"/>
      <c r="Y106" s="4"/>
      <c r="Z106" s="4"/>
      <c r="AA106" s="4"/>
      <c r="AB106" s="4"/>
      <c r="AC106" s="4"/>
      <c r="AD106" s="4"/>
      <c r="AE106" s="4"/>
      <c r="AF106" s="81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5.75" customHeight="1">
      <c r="A107" s="4"/>
      <c r="B107" s="51"/>
      <c r="C107" s="51"/>
      <c r="D107" s="51"/>
      <c r="E107" s="51"/>
      <c r="F107" s="51"/>
      <c r="G107" s="90"/>
      <c r="H107" s="51"/>
      <c r="I107" s="51"/>
      <c r="J107" s="51"/>
      <c r="K107" s="51"/>
      <c r="L107" s="51"/>
      <c r="M107" s="4"/>
      <c r="N107" s="4"/>
      <c r="O107" s="4"/>
      <c r="P107" s="4"/>
      <c r="Q107" s="91"/>
      <c r="R107" s="91"/>
      <c r="S107" s="93"/>
      <c r="T107" s="51"/>
      <c r="U107" s="51"/>
      <c r="V107" s="51"/>
      <c r="W107" s="4"/>
      <c r="X107" s="4"/>
      <c r="Y107" s="4"/>
      <c r="Z107" s="4"/>
      <c r="AA107" s="4"/>
      <c r="AB107" s="4"/>
      <c r="AC107" s="4"/>
      <c r="AD107" s="4"/>
      <c r="AE107" s="4"/>
      <c r="AF107" s="81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5.75" customHeight="1">
      <c r="A108" s="4"/>
      <c r="B108" s="51"/>
      <c r="C108" s="51"/>
      <c r="D108" s="51"/>
      <c r="E108" s="51"/>
      <c r="F108" s="51"/>
      <c r="G108" s="90"/>
      <c r="H108" s="51"/>
      <c r="I108" s="51"/>
      <c r="J108" s="51"/>
      <c r="K108" s="51"/>
      <c r="L108" s="51"/>
      <c r="M108" s="4"/>
      <c r="N108" s="4"/>
      <c r="O108" s="4"/>
      <c r="P108" s="4"/>
      <c r="Q108" s="91"/>
      <c r="R108" s="91"/>
      <c r="S108" s="93"/>
      <c r="T108" s="51"/>
      <c r="U108" s="51"/>
      <c r="V108" s="51"/>
      <c r="W108" s="4"/>
      <c r="X108" s="4"/>
      <c r="Y108" s="4"/>
      <c r="Z108" s="4"/>
      <c r="AA108" s="4"/>
      <c r="AB108" s="4"/>
      <c r="AC108" s="4"/>
      <c r="AD108" s="4"/>
      <c r="AE108" s="4"/>
      <c r="AF108" s="81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5.75" customHeight="1">
      <c r="A109" s="4"/>
      <c r="B109" s="51"/>
      <c r="C109" s="51"/>
      <c r="D109" s="51"/>
      <c r="E109" s="51"/>
      <c r="F109" s="51"/>
      <c r="G109" s="90"/>
      <c r="H109" s="51"/>
      <c r="I109" s="51"/>
      <c r="J109" s="51"/>
      <c r="K109" s="51"/>
      <c r="L109" s="51"/>
      <c r="M109" s="4"/>
      <c r="N109" s="4"/>
      <c r="O109" s="4"/>
      <c r="P109" s="4"/>
      <c r="Q109" s="91"/>
      <c r="R109" s="91"/>
      <c r="S109" s="93"/>
      <c r="T109" s="51"/>
      <c r="U109" s="51"/>
      <c r="V109" s="51"/>
      <c r="W109" s="4"/>
      <c r="X109" s="4"/>
      <c r="Y109" s="4"/>
      <c r="Z109" s="4"/>
      <c r="AA109" s="4"/>
      <c r="AB109" s="4"/>
      <c r="AC109" s="4"/>
      <c r="AD109" s="4"/>
      <c r="AE109" s="4"/>
      <c r="AF109" s="81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5.75" customHeight="1">
      <c r="A110" s="4"/>
      <c r="B110" s="51"/>
      <c r="C110" s="51"/>
      <c r="D110" s="51"/>
      <c r="E110" s="51"/>
      <c r="F110" s="51"/>
      <c r="G110" s="90"/>
      <c r="H110" s="51"/>
      <c r="I110" s="51"/>
      <c r="J110" s="51"/>
      <c r="K110" s="51"/>
      <c r="L110" s="51"/>
      <c r="M110" s="4"/>
      <c r="N110" s="4"/>
      <c r="O110" s="4"/>
      <c r="P110" s="4"/>
      <c r="Q110" s="91"/>
      <c r="R110" s="91"/>
      <c r="S110" s="93"/>
      <c r="T110" s="51"/>
      <c r="U110" s="51"/>
      <c r="V110" s="51"/>
      <c r="W110" s="4"/>
      <c r="X110" s="4"/>
      <c r="Y110" s="4"/>
      <c r="Z110" s="4"/>
      <c r="AA110" s="4"/>
      <c r="AB110" s="4"/>
      <c r="AC110" s="4"/>
      <c r="AD110" s="4"/>
      <c r="AE110" s="4"/>
      <c r="AF110" s="81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5.75" customHeight="1">
      <c r="A111" s="4"/>
      <c r="B111" s="51"/>
      <c r="C111" s="51"/>
      <c r="D111" s="51"/>
      <c r="E111" s="51"/>
      <c r="F111" s="51"/>
      <c r="G111" s="90"/>
      <c r="H111" s="51"/>
      <c r="I111" s="51"/>
      <c r="J111" s="51"/>
      <c r="K111" s="51"/>
      <c r="L111" s="51"/>
      <c r="M111" s="4"/>
      <c r="N111" s="4"/>
      <c r="O111" s="4"/>
      <c r="P111" s="4"/>
      <c r="Q111" s="91"/>
      <c r="R111" s="91"/>
      <c r="S111" s="93"/>
      <c r="T111" s="51"/>
      <c r="U111" s="51"/>
      <c r="V111" s="51"/>
      <c r="W111" s="4"/>
      <c r="X111" s="4"/>
      <c r="Y111" s="4"/>
      <c r="Z111" s="4"/>
      <c r="AA111" s="4"/>
      <c r="AB111" s="4"/>
      <c r="AC111" s="4"/>
      <c r="AD111" s="4"/>
      <c r="AE111" s="4"/>
      <c r="AF111" s="81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5.75" customHeight="1">
      <c r="A112" s="4"/>
      <c r="B112" s="51"/>
      <c r="C112" s="51"/>
      <c r="D112" s="51"/>
      <c r="E112" s="51"/>
      <c r="F112" s="51"/>
      <c r="G112" s="90"/>
      <c r="H112" s="51"/>
      <c r="I112" s="51"/>
      <c r="J112" s="51"/>
      <c r="K112" s="51"/>
      <c r="L112" s="51"/>
      <c r="M112" s="4"/>
      <c r="N112" s="4"/>
      <c r="O112" s="4"/>
      <c r="P112" s="4"/>
      <c r="Q112" s="91"/>
      <c r="R112" s="91"/>
      <c r="S112" s="93"/>
      <c r="T112" s="51"/>
      <c r="U112" s="51"/>
      <c r="V112" s="51"/>
      <c r="W112" s="4"/>
      <c r="X112" s="4"/>
      <c r="Y112" s="4"/>
      <c r="Z112" s="4"/>
      <c r="AA112" s="4"/>
      <c r="AB112" s="4"/>
      <c r="AC112" s="4"/>
      <c r="AD112" s="4"/>
      <c r="AE112" s="4"/>
      <c r="AF112" s="81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5.75" customHeight="1">
      <c r="A113" s="4"/>
      <c r="B113" s="51"/>
      <c r="C113" s="51"/>
      <c r="D113" s="51"/>
      <c r="E113" s="51"/>
      <c r="F113" s="51"/>
      <c r="G113" s="90"/>
      <c r="H113" s="51"/>
      <c r="I113" s="51"/>
      <c r="J113" s="51"/>
      <c r="K113" s="51"/>
      <c r="L113" s="51"/>
      <c r="M113" s="4"/>
      <c r="N113" s="4"/>
      <c r="O113" s="4"/>
      <c r="P113" s="4"/>
      <c r="Q113" s="91"/>
      <c r="R113" s="91"/>
      <c r="S113" s="93"/>
      <c r="T113" s="51"/>
      <c r="U113" s="51"/>
      <c r="V113" s="51"/>
      <c r="W113" s="4"/>
      <c r="X113" s="4"/>
      <c r="Y113" s="4"/>
      <c r="Z113" s="4"/>
      <c r="AA113" s="4"/>
      <c r="AB113" s="4"/>
      <c r="AC113" s="4"/>
      <c r="AD113" s="4"/>
      <c r="AE113" s="4"/>
      <c r="AF113" s="81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5.75" customHeight="1">
      <c r="A114" s="4"/>
      <c r="B114" s="51"/>
      <c r="C114" s="51"/>
      <c r="D114" s="51"/>
      <c r="E114" s="51"/>
      <c r="F114" s="51"/>
      <c r="G114" s="90"/>
      <c r="H114" s="51"/>
      <c r="I114" s="51"/>
      <c r="J114" s="51"/>
      <c r="K114" s="51"/>
      <c r="L114" s="51"/>
      <c r="M114" s="4"/>
      <c r="N114" s="4"/>
      <c r="O114" s="4"/>
      <c r="P114" s="4"/>
      <c r="Q114" s="91"/>
      <c r="R114" s="91"/>
      <c r="S114" s="93"/>
      <c r="T114" s="51"/>
      <c r="U114" s="51"/>
      <c r="V114" s="51"/>
      <c r="W114" s="4"/>
      <c r="X114" s="4"/>
      <c r="Y114" s="4"/>
      <c r="Z114" s="4"/>
      <c r="AA114" s="4"/>
      <c r="AB114" s="4"/>
      <c r="AC114" s="4"/>
      <c r="AD114" s="4"/>
      <c r="AE114" s="4"/>
      <c r="AF114" s="81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5.75" customHeight="1">
      <c r="A115" s="4"/>
      <c r="B115" s="51"/>
      <c r="C115" s="51"/>
      <c r="D115" s="51"/>
      <c r="E115" s="51"/>
      <c r="F115" s="51"/>
      <c r="G115" s="90"/>
      <c r="H115" s="51"/>
      <c r="I115" s="51"/>
      <c r="J115" s="51"/>
      <c r="K115" s="51"/>
      <c r="L115" s="51"/>
      <c r="M115" s="4"/>
      <c r="N115" s="4"/>
      <c r="O115" s="4"/>
      <c r="P115" s="4"/>
      <c r="Q115" s="91"/>
      <c r="R115" s="91"/>
      <c r="S115" s="93"/>
      <c r="T115" s="51"/>
      <c r="U115" s="51"/>
      <c r="V115" s="51"/>
      <c r="W115" s="4"/>
      <c r="X115" s="4"/>
      <c r="Y115" s="4"/>
      <c r="Z115" s="4"/>
      <c r="AA115" s="4"/>
      <c r="AB115" s="4"/>
      <c r="AC115" s="4"/>
      <c r="AD115" s="4"/>
      <c r="AE115" s="4"/>
      <c r="AF115" s="81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5.75" customHeight="1">
      <c r="A116" s="4"/>
      <c r="B116" s="51"/>
      <c r="C116" s="51"/>
      <c r="D116" s="51"/>
      <c r="E116" s="51"/>
      <c r="F116" s="51"/>
      <c r="G116" s="90"/>
      <c r="H116" s="51"/>
      <c r="I116" s="51"/>
      <c r="J116" s="51"/>
      <c r="K116" s="51"/>
      <c r="L116" s="51"/>
      <c r="M116" s="4"/>
      <c r="N116" s="4"/>
      <c r="O116" s="4"/>
      <c r="P116" s="4"/>
      <c r="Q116" s="91"/>
      <c r="R116" s="91"/>
      <c r="S116" s="93"/>
      <c r="T116" s="51"/>
      <c r="U116" s="51"/>
      <c r="V116" s="51"/>
      <c r="W116" s="4"/>
      <c r="X116" s="4"/>
      <c r="Y116" s="4"/>
      <c r="Z116" s="4"/>
      <c r="AA116" s="4"/>
      <c r="AB116" s="4"/>
      <c r="AC116" s="4"/>
      <c r="AD116" s="4"/>
      <c r="AE116" s="4"/>
      <c r="AF116" s="81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5.75" customHeight="1">
      <c r="A117" s="4"/>
      <c r="B117" s="51"/>
      <c r="C117" s="51"/>
      <c r="D117" s="51"/>
      <c r="E117" s="51"/>
      <c r="F117" s="51"/>
      <c r="G117" s="90"/>
      <c r="H117" s="51"/>
      <c r="I117" s="51"/>
      <c r="J117" s="51"/>
      <c r="K117" s="51"/>
      <c r="L117" s="51"/>
      <c r="M117" s="4"/>
      <c r="N117" s="4"/>
      <c r="O117" s="4"/>
      <c r="P117" s="4"/>
      <c r="Q117" s="91"/>
      <c r="R117" s="91"/>
      <c r="S117" s="93"/>
      <c r="T117" s="51"/>
      <c r="U117" s="51"/>
      <c r="V117" s="51"/>
      <c r="W117" s="4"/>
      <c r="X117" s="4"/>
      <c r="Y117" s="4"/>
      <c r="Z117" s="4"/>
      <c r="AA117" s="4"/>
      <c r="AB117" s="4"/>
      <c r="AC117" s="4"/>
      <c r="AD117" s="4"/>
      <c r="AE117" s="4"/>
      <c r="AF117" s="81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5.75" customHeight="1">
      <c r="A118" s="4"/>
      <c r="B118" s="51"/>
      <c r="C118" s="51"/>
      <c r="D118" s="51"/>
      <c r="E118" s="51"/>
      <c r="F118" s="51"/>
      <c r="G118" s="90"/>
      <c r="H118" s="51"/>
      <c r="I118" s="51"/>
      <c r="J118" s="51"/>
      <c r="K118" s="51"/>
      <c r="L118" s="51"/>
      <c r="M118" s="4"/>
      <c r="N118" s="4"/>
      <c r="O118" s="4"/>
      <c r="P118" s="4"/>
      <c r="Q118" s="91"/>
      <c r="R118" s="91"/>
      <c r="S118" s="93"/>
      <c r="T118" s="51"/>
      <c r="U118" s="51"/>
      <c r="V118" s="51"/>
      <c r="W118" s="4"/>
      <c r="X118" s="4"/>
      <c r="Y118" s="4"/>
      <c r="Z118" s="4"/>
      <c r="AA118" s="4"/>
      <c r="AB118" s="4"/>
      <c r="AC118" s="4"/>
      <c r="AD118" s="4"/>
      <c r="AE118" s="4"/>
      <c r="AF118" s="81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5.75" customHeight="1">
      <c r="A119" s="4"/>
      <c r="B119" s="51"/>
      <c r="C119" s="51"/>
      <c r="D119" s="51"/>
      <c r="E119" s="51"/>
      <c r="F119" s="51"/>
      <c r="G119" s="90"/>
      <c r="H119" s="51"/>
      <c r="I119" s="51"/>
      <c r="J119" s="51"/>
      <c r="K119" s="51"/>
      <c r="L119" s="51"/>
      <c r="M119" s="4"/>
      <c r="N119" s="4"/>
      <c r="O119" s="4"/>
      <c r="P119" s="4"/>
      <c r="Q119" s="91"/>
      <c r="R119" s="91"/>
      <c r="S119" s="93"/>
      <c r="T119" s="51"/>
      <c r="U119" s="51"/>
      <c r="V119" s="51"/>
      <c r="W119" s="4"/>
      <c r="X119" s="4"/>
      <c r="Y119" s="4"/>
      <c r="Z119" s="4"/>
      <c r="AA119" s="4"/>
      <c r="AB119" s="4"/>
      <c r="AC119" s="4"/>
      <c r="AD119" s="4"/>
      <c r="AE119" s="4"/>
      <c r="AF119" s="81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5.75" customHeight="1">
      <c r="A120" s="4"/>
      <c r="B120" s="51"/>
      <c r="C120" s="51"/>
      <c r="D120" s="51"/>
      <c r="E120" s="51"/>
      <c r="F120" s="51"/>
      <c r="G120" s="90"/>
      <c r="H120" s="51"/>
      <c r="I120" s="51"/>
      <c r="J120" s="51"/>
      <c r="K120" s="51"/>
      <c r="L120" s="51"/>
      <c r="M120" s="4"/>
      <c r="N120" s="4"/>
      <c r="O120" s="4"/>
      <c r="P120" s="4"/>
      <c r="Q120" s="91"/>
      <c r="R120" s="91"/>
      <c r="S120" s="93"/>
      <c r="T120" s="51"/>
      <c r="U120" s="51"/>
      <c r="V120" s="51"/>
      <c r="W120" s="4"/>
      <c r="X120" s="4"/>
      <c r="Y120" s="4"/>
      <c r="Z120" s="4"/>
      <c r="AA120" s="4"/>
      <c r="AB120" s="4"/>
      <c r="AC120" s="4"/>
      <c r="AD120" s="4"/>
      <c r="AE120" s="4"/>
      <c r="AF120" s="81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5.75" customHeight="1">
      <c r="A121" s="4"/>
      <c r="B121" s="51"/>
      <c r="C121" s="51"/>
      <c r="D121" s="51"/>
      <c r="E121" s="51"/>
      <c r="F121" s="51"/>
      <c r="G121" s="90"/>
      <c r="H121" s="51"/>
      <c r="I121" s="51"/>
      <c r="J121" s="51"/>
      <c r="K121" s="51"/>
      <c r="L121" s="51"/>
      <c r="M121" s="4"/>
      <c r="N121" s="4"/>
      <c r="O121" s="4"/>
      <c r="P121" s="4"/>
      <c r="Q121" s="91"/>
      <c r="R121" s="91"/>
      <c r="S121" s="93"/>
      <c r="T121" s="51"/>
      <c r="U121" s="51"/>
      <c r="V121" s="51"/>
      <c r="W121" s="4"/>
      <c r="X121" s="4"/>
      <c r="Y121" s="4"/>
      <c r="Z121" s="4"/>
      <c r="AA121" s="4"/>
      <c r="AB121" s="4"/>
      <c r="AC121" s="4"/>
      <c r="AD121" s="4"/>
      <c r="AE121" s="4"/>
      <c r="AF121" s="8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5.75" customHeight="1">
      <c r="A122" s="4"/>
      <c r="B122" s="51"/>
      <c r="C122" s="51"/>
      <c r="D122" s="51"/>
      <c r="E122" s="51"/>
      <c r="F122" s="51"/>
      <c r="G122" s="90"/>
      <c r="H122" s="51"/>
      <c r="I122" s="51"/>
      <c r="J122" s="51"/>
      <c r="K122" s="51"/>
      <c r="L122" s="51"/>
      <c r="M122" s="4"/>
      <c r="N122" s="4"/>
      <c r="O122" s="4"/>
      <c r="P122" s="4"/>
      <c r="Q122" s="91"/>
      <c r="R122" s="91"/>
      <c r="S122" s="93"/>
      <c r="T122" s="51"/>
      <c r="U122" s="51"/>
      <c r="V122" s="51"/>
      <c r="W122" s="4"/>
      <c r="X122" s="4"/>
      <c r="Y122" s="4"/>
      <c r="Z122" s="4"/>
      <c r="AA122" s="4"/>
      <c r="AB122" s="4"/>
      <c r="AC122" s="4"/>
      <c r="AD122" s="4"/>
      <c r="AE122" s="4"/>
      <c r="AF122" s="8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5.75" customHeight="1">
      <c r="A123" s="4"/>
      <c r="B123" s="51"/>
      <c r="C123" s="51"/>
      <c r="D123" s="51"/>
      <c r="E123" s="51"/>
      <c r="F123" s="51"/>
      <c r="G123" s="90"/>
      <c r="H123" s="51"/>
      <c r="I123" s="51"/>
      <c r="J123" s="51"/>
      <c r="K123" s="51"/>
      <c r="L123" s="51"/>
      <c r="M123" s="4"/>
      <c r="N123" s="4"/>
      <c r="O123" s="4"/>
      <c r="P123" s="4"/>
      <c r="Q123" s="91"/>
      <c r="R123" s="91"/>
      <c r="S123" s="93"/>
      <c r="T123" s="51"/>
      <c r="U123" s="51"/>
      <c r="V123" s="51"/>
      <c r="W123" s="4"/>
      <c r="X123" s="4"/>
      <c r="Y123" s="4"/>
      <c r="Z123" s="4"/>
      <c r="AA123" s="4"/>
      <c r="AB123" s="4"/>
      <c r="AC123" s="4"/>
      <c r="AD123" s="4"/>
      <c r="AE123" s="4"/>
      <c r="AF123" s="8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5.75" customHeight="1">
      <c r="A124" s="4"/>
      <c r="B124" s="51"/>
      <c r="C124" s="51"/>
      <c r="D124" s="51"/>
      <c r="E124" s="51"/>
      <c r="F124" s="51"/>
      <c r="G124" s="90"/>
      <c r="H124" s="51"/>
      <c r="I124" s="51"/>
      <c r="J124" s="51"/>
      <c r="K124" s="51"/>
      <c r="L124" s="51"/>
      <c r="M124" s="4"/>
      <c r="N124" s="4"/>
      <c r="O124" s="4"/>
      <c r="P124" s="4"/>
      <c r="Q124" s="91"/>
      <c r="R124" s="91"/>
      <c r="S124" s="93"/>
      <c r="T124" s="51"/>
      <c r="U124" s="51"/>
      <c r="V124" s="51"/>
      <c r="W124" s="4"/>
      <c r="X124" s="4"/>
      <c r="Y124" s="4"/>
      <c r="Z124" s="4"/>
      <c r="AA124" s="4"/>
      <c r="AB124" s="4"/>
      <c r="AC124" s="4"/>
      <c r="AD124" s="4"/>
      <c r="AE124" s="4"/>
      <c r="AF124" s="8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5.75" customHeight="1">
      <c r="A125" s="4"/>
      <c r="B125" s="51"/>
      <c r="C125" s="51"/>
      <c r="D125" s="51"/>
      <c r="E125" s="51"/>
      <c r="F125" s="51"/>
      <c r="G125" s="90"/>
      <c r="H125" s="51"/>
      <c r="I125" s="51"/>
      <c r="J125" s="51"/>
      <c r="K125" s="51"/>
      <c r="L125" s="51"/>
      <c r="M125" s="4"/>
      <c r="N125" s="4"/>
      <c r="O125" s="4"/>
      <c r="P125" s="4"/>
      <c r="Q125" s="91"/>
      <c r="R125" s="91"/>
      <c r="S125" s="93"/>
      <c r="T125" s="51"/>
      <c r="U125" s="51"/>
      <c r="V125" s="51"/>
      <c r="W125" s="4"/>
      <c r="X125" s="4"/>
      <c r="Y125" s="4"/>
      <c r="Z125" s="4"/>
      <c r="AA125" s="4"/>
      <c r="AB125" s="4"/>
      <c r="AC125" s="4"/>
      <c r="AD125" s="4"/>
      <c r="AE125" s="4"/>
      <c r="AF125" s="8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5.75" customHeight="1">
      <c r="A126" s="4"/>
      <c r="B126" s="51"/>
      <c r="C126" s="51"/>
      <c r="D126" s="51"/>
      <c r="E126" s="51"/>
      <c r="F126" s="51"/>
      <c r="G126" s="90"/>
      <c r="H126" s="51"/>
      <c r="I126" s="51"/>
      <c r="J126" s="51"/>
      <c r="K126" s="51"/>
      <c r="L126" s="51"/>
      <c r="M126" s="4"/>
      <c r="N126" s="4"/>
      <c r="O126" s="4"/>
      <c r="P126" s="4"/>
      <c r="Q126" s="91"/>
      <c r="R126" s="91"/>
      <c r="S126" s="93"/>
      <c r="T126" s="51"/>
      <c r="U126" s="51"/>
      <c r="V126" s="51"/>
      <c r="W126" s="4"/>
      <c r="X126" s="4"/>
      <c r="Y126" s="4"/>
      <c r="Z126" s="4"/>
      <c r="AA126" s="4"/>
      <c r="AB126" s="4"/>
      <c r="AC126" s="4"/>
      <c r="AD126" s="4"/>
      <c r="AE126" s="4"/>
      <c r="AF126" s="8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5.75" customHeight="1">
      <c r="A127" s="4"/>
      <c r="B127" s="51"/>
      <c r="C127" s="51"/>
      <c r="D127" s="51"/>
      <c r="E127" s="51"/>
      <c r="F127" s="51"/>
      <c r="G127" s="90"/>
      <c r="H127" s="51"/>
      <c r="I127" s="51"/>
      <c r="J127" s="51"/>
      <c r="K127" s="51"/>
      <c r="L127" s="51"/>
      <c r="M127" s="4"/>
      <c r="N127" s="4"/>
      <c r="O127" s="4"/>
      <c r="P127" s="4"/>
      <c r="Q127" s="91"/>
      <c r="R127" s="91"/>
      <c r="S127" s="93"/>
      <c r="T127" s="51"/>
      <c r="U127" s="51"/>
      <c r="V127" s="51"/>
      <c r="W127" s="4"/>
      <c r="X127" s="4"/>
      <c r="Y127" s="4"/>
      <c r="Z127" s="4"/>
      <c r="AA127" s="4"/>
      <c r="AB127" s="4"/>
      <c r="AC127" s="4"/>
      <c r="AD127" s="4"/>
      <c r="AE127" s="4"/>
      <c r="AF127" s="8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5.75" customHeight="1">
      <c r="A128" s="4"/>
      <c r="B128" s="51"/>
      <c r="C128" s="51"/>
      <c r="D128" s="51"/>
      <c r="E128" s="51"/>
      <c r="F128" s="51"/>
      <c r="G128" s="90"/>
      <c r="H128" s="51"/>
      <c r="I128" s="51"/>
      <c r="J128" s="51"/>
      <c r="K128" s="51"/>
      <c r="L128" s="51"/>
      <c r="M128" s="4"/>
      <c r="N128" s="4"/>
      <c r="O128" s="4"/>
      <c r="P128" s="4"/>
      <c r="Q128" s="91"/>
      <c r="R128" s="91"/>
      <c r="S128" s="93"/>
      <c r="T128" s="51"/>
      <c r="U128" s="51"/>
      <c r="V128" s="51"/>
      <c r="W128" s="4"/>
      <c r="X128" s="4"/>
      <c r="Y128" s="4"/>
      <c r="Z128" s="4"/>
      <c r="AA128" s="4"/>
      <c r="AB128" s="4"/>
      <c r="AC128" s="4"/>
      <c r="AD128" s="4"/>
      <c r="AE128" s="4"/>
      <c r="AF128" s="8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5.75" customHeight="1">
      <c r="A129" s="4"/>
      <c r="B129" s="51"/>
      <c r="C129" s="51"/>
      <c r="D129" s="51"/>
      <c r="E129" s="51"/>
      <c r="F129" s="51"/>
      <c r="G129" s="90"/>
      <c r="H129" s="51"/>
      <c r="I129" s="51"/>
      <c r="J129" s="51"/>
      <c r="K129" s="51"/>
      <c r="L129" s="51"/>
      <c r="M129" s="4"/>
      <c r="N129" s="4"/>
      <c r="O129" s="4"/>
      <c r="P129" s="4"/>
      <c r="Q129" s="91"/>
      <c r="R129" s="91"/>
      <c r="S129" s="93"/>
      <c r="T129" s="51"/>
      <c r="U129" s="51"/>
      <c r="V129" s="51"/>
      <c r="W129" s="4"/>
      <c r="X129" s="4"/>
      <c r="Y129" s="4"/>
      <c r="Z129" s="4"/>
      <c r="AA129" s="4"/>
      <c r="AB129" s="4"/>
      <c r="AC129" s="4"/>
      <c r="AD129" s="4"/>
      <c r="AE129" s="4"/>
      <c r="AF129" s="8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5.75" customHeight="1">
      <c r="A130" s="4"/>
      <c r="B130" s="51"/>
      <c r="C130" s="51"/>
      <c r="D130" s="51"/>
      <c r="E130" s="51"/>
      <c r="F130" s="51"/>
      <c r="G130" s="90"/>
      <c r="H130" s="51"/>
      <c r="I130" s="51"/>
      <c r="J130" s="51"/>
      <c r="K130" s="51"/>
      <c r="L130" s="51"/>
      <c r="M130" s="4"/>
      <c r="N130" s="4"/>
      <c r="O130" s="4"/>
      <c r="P130" s="4"/>
      <c r="Q130" s="91"/>
      <c r="R130" s="91"/>
      <c r="S130" s="93"/>
      <c r="T130" s="51"/>
      <c r="U130" s="51"/>
      <c r="V130" s="51"/>
      <c r="W130" s="4"/>
      <c r="X130" s="4"/>
      <c r="Y130" s="4"/>
      <c r="Z130" s="4"/>
      <c r="AA130" s="4"/>
      <c r="AB130" s="4"/>
      <c r="AC130" s="4"/>
      <c r="AD130" s="4"/>
      <c r="AE130" s="4"/>
      <c r="AF130" s="81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5.75" customHeight="1">
      <c r="A131" s="4"/>
      <c r="B131" s="51"/>
      <c r="C131" s="51"/>
      <c r="D131" s="51"/>
      <c r="E131" s="51"/>
      <c r="F131" s="51"/>
      <c r="G131" s="90"/>
      <c r="H131" s="51"/>
      <c r="I131" s="51"/>
      <c r="J131" s="51"/>
      <c r="K131" s="51"/>
      <c r="L131" s="51"/>
      <c r="M131" s="4"/>
      <c r="N131" s="4"/>
      <c r="O131" s="4"/>
      <c r="P131" s="4"/>
      <c r="Q131" s="91"/>
      <c r="R131" s="91"/>
      <c r="S131" s="93"/>
      <c r="T131" s="51"/>
      <c r="U131" s="51"/>
      <c r="V131" s="51"/>
      <c r="W131" s="4"/>
      <c r="X131" s="4"/>
      <c r="Y131" s="4"/>
      <c r="Z131" s="4"/>
      <c r="AA131" s="4"/>
      <c r="AB131" s="4"/>
      <c r="AC131" s="4"/>
      <c r="AD131" s="4"/>
      <c r="AE131" s="4"/>
      <c r="AF131" s="81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5.75" customHeight="1">
      <c r="A132" s="4"/>
      <c r="B132" s="51"/>
      <c r="C132" s="51"/>
      <c r="D132" s="51"/>
      <c r="E132" s="51"/>
      <c r="F132" s="51"/>
      <c r="G132" s="90"/>
      <c r="H132" s="51"/>
      <c r="I132" s="51"/>
      <c r="J132" s="51"/>
      <c r="K132" s="51"/>
      <c r="L132" s="51"/>
      <c r="M132" s="4"/>
      <c r="N132" s="4"/>
      <c r="O132" s="4"/>
      <c r="P132" s="4"/>
      <c r="Q132" s="91"/>
      <c r="R132" s="91"/>
      <c r="S132" s="93"/>
      <c r="T132" s="51"/>
      <c r="U132" s="51"/>
      <c r="V132" s="51"/>
      <c r="W132" s="4"/>
      <c r="X132" s="4"/>
      <c r="Y132" s="4"/>
      <c r="Z132" s="4"/>
      <c r="AA132" s="4"/>
      <c r="AB132" s="4"/>
      <c r="AC132" s="4"/>
      <c r="AD132" s="4"/>
      <c r="AE132" s="4"/>
      <c r="AF132" s="81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5.75" customHeight="1">
      <c r="A133" s="4"/>
      <c r="B133" s="51"/>
      <c r="C133" s="51"/>
      <c r="D133" s="51"/>
      <c r="E133" s="51"/>
      <c r="F133" s="51"/>
      <c r="G133" s="90"/>
      <c r="H133" s="51"/>
      <c r="I133" s="51"/>
      <c r="J133" s="51"/>
      <c r="K133" s="51"/>
      <c r="L133" s="51"/>
      <c r="M133" s="4"/>
      <c r="N133" s="4"/>
      <c r="O133" s="4"/>
      <c r="P133" s="4"/>
      <c r="Q133" s="91"/>
      <c r="R133" s="91"/>
      <c r="S133" s="93"/>
      <c r="T133" s="51"/>
      <c r="U133" s="51"/>
      <c r="V133" s="51"/>
      <c r="W133" s="4"/>
      <c r="X133" s="4"/>
      <c r="Y133" s="4"/>
      <c r="Z133" s="4"/>
      <c r="AA133" s="4"/>
      <c r="AB133" s="4"/>
      <c r="AC133" s="4"/>
      <c r="AD133" s="4"/>
      <c r="AE133" s="4"/>
      <c r="AF133" s="81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5.75" customHeight="1">
      <c r="A134" s="4"/>
      <c r="B134" s="51"/>
      <c r="C134" s="51"/>
      <c r="D134" s="51"/>
      <c r="E134" s="51"/>
      <c r="F134" s="51"/>
      <c r="G134" s="90"/>
      <c r="H134" s="51"/>
      <c r="I134" s="51"/>
      <c r="J134" s="51"/>
      <c r="K134" s="51"/>
      <c r="L134" s="51"/>
      <c r="M134" s="4"/>
      <c r="N134" s="4"/>
      <c r="O134" s="4"/>
      <c r="P134" s="4"/>
      <c r="Q134" s="91"/>
      <c r="R134" s="91"/>
      <c r="S134" s="93"/>
      <c r="T134" s="51"/>
      <c r="U134" s="51"/>
      <c r="V134" s="51"/>
      <c r="W134" s="4"/>
      <c r="X134" s="4"/>
      <c r="Y134" s="4"/>
      <c r="Z134" s="4"/>
      <c r="AA134" s="4"/>
      <c r="AB134" s="4"/>
      <c r="AC134" s="4"/>
      <c r="AD134" s="4"/>
      <c r="AE134" s="4"/>
      <c r="AF134" s="81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5.75" customHeight="1">
      <c r="A135" s="4"/>
      <c r="B135" s="51"/>
      <c r="C135" s="51"/>
      <c r="D135" s="51"/>
      <c r="E135" s="51"/>
      <c r="F135" s="51"/>
      <c r="G135" s="90"/>
      <c r="H135" s="51"/>
      <c r="I135" s="51"/>
      <c r="J135" s="51"/>
      <c r="K135" s="51"/>
      <c r="L135" s="51"/>
      <c r="M135" s="4"/>
      <c r="N135" s="4"/>
      <c r="O135" s="4"/>
      <c r="P135" s="4"/>
      <c r="Q135" s="91"/>
      <c r="R135" s="91"/>
      <c r="S135" s="93"/>
      <c r="T135" s="51"/>
      <c r="U135" s="51"/>
      <c r="V135" s="51"/>
      <c r="W135" s="4"/>
      <c r="X135" s="4"/>
      <c r="Y135" s="4"/>
      <c r="Z135" s="4"/>
      <c r="AA135" s="4"/>
      <c r="AB135" s="4"/>
      <c r="AC135" s="4"/>
      <c r="AD135" s="4"/>
      <c r="AE135" s="4"/>
      <c r="AF135" s="8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5.75" customHeight="1">
      <c r="A136" s="4"/>
      <c r="B136" s="51"/>
      <c r="C136" s="51"/>
      <c r="D136" s="51"/>
      <c r="E136" s="51"/>
      <c r="F136" s="51"/>
      <c r="G136" s="90"/>
      <c r="H136" s="51"/>
      <c r="I136" s="51"/>
      <c r="J136" s="51"/>
      <c r="K136" s="51"/>
      <c r="L136" s="51"/>
      <c r="M136" s="4"/>
      <c r="N136" s="4"/>
      <c r="O136" s="4"/>
      <c r="P136" s="4"/>
      <c r="Q136" s="91"/>
      <c r="R136" s="91"/>
      <c r="S136" s="93"/>
      <c r="T136" s="51"/>
      <c r="U136" s="51"/>
      <c r="V136" s="51"/>
      <c r="W136" s="4"/>
      <c r="X136" s="4"/>
      <c r="Y136" s="4"/>
      <c r="Z136" s="4"/>
      <c r="AA136" s="4"/>
      <c r="AB136" s="4"/>
      <c r="AC136" s="4"/>
      <c r="AD136" s="4"/>
      <c r="AE136" s="4"/>
      <c r="AF136" s="8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5.75" customHeight="1">
      <c r="A137" s="4"/>
      <c r="B137" s="51"/>
      <c r="C137" s="51"/>
      <c r="D137" s="51"/>
      <c r="E137" s="51"/>
      <c r="F137" s="51"/>
      <c r="G137" s="90"/>
      <c r="H137" s="51"/>
      <c r="I137" s="51"/>
      <c r="J137" s="51"/>
      <c r="K137" s="51"/>
      <c r="L137" s="51"/>
      <c r="M137" s="4"/>
      <c r="N137" s="4"/>
      <c r="O137" s="4"/>
      <c r="P137" s="4"/>
      <c r="Q137" s="91"/>
      <c r="R137" s="91"/>
      <c r="S137" s="93"/>
      <c r="T137" s="51"/>
      <c r="U137" s="51"/>
      <c r="V137" s="51"/>
      <c r="W137" s="4"/>
      <c r="X137" s="4"/>
      <c r="Y137" s="4"/>
      <c r="Z137" s="4"/>
      <c r="AA137" s="4"/>
      <c r="AB137" s="4"/>
      <c r="AC137" s="4"/>
      <c r="AD137" s="4"/>
      <c r="AE137" s="4"/>
      <c r="AF137" s="8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5.75" customHeight="1">
      <c r="A138" s="4"/>
      <c r="B138" s="51"/>
      <c r="C138" s="51"/>
      <c r="D138" s="51"/>
      <c r="E138" s="51"/>
      <c r="F138" s="51"/>
      <c r="G138" s="90"/>
      <c r="H138" s="51"/>
      <c r="I138" s="51"/>
      <c r="J138" s="51"/>
      <c r="K138" s="51"/>
      <c r="L138" s="51"/>
      <c r="M138" s="4"/>
      <c r="N138" s="4"/>
      <c r="O138" s="4"/>
      <c r="P138" s="4"/>
      <c r="Q138" s="91"/>
      <c r="R138" s="91"/>
      <c r="S138" s="93"/>
      <c r="T138" s="51"/>
      <c r="U138" s="51"/>
      <c r="V138" s="51"/>
      <c r="W138" s="4"/>
      <c r="X138" s="4"/>
      <c r="Y138" s="4"/>
      <c r="Z138" s="4"/>
      <c r="AA138" s="4"/>
      <c r="AB138" s="4"/>
      <c r="AC138" s="4"/>
      <c r="AD138" s="4"/>
      <c r="AE138" s="4"/>
      <c r="AF138" s="8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5.75" customHeight="1">
      <c r="A139" s="4"/>
      <c r="B139" s="51"/>
      <c r="C139" s="51"/>
      <c r="D139" s="51"/>
      <c r="E139" s="51"/>
      <c r="F139" s="51"/>
      <c r="G139" s="90"/>
      <c r="H139" s="51"/>
      <c r="I139" s="51"/>
      <c r="J139" s="51"/>
      <c r="K139" s="51"/>
      <c r="L139" s="51"/>
      <c r="M139" s="4"/>
      <c r="N139" s="4"/>
      <c r="O139" s="4"/>
      <c r="P139" s="4"/>
      <c r="Q139" s="91"/>
      <c r="R139" s="91"/>
      <c r="S139" s="93"/>
      <c r="T139" s="51"/>
      <c r="U139" s="51"/>
      <c r="V139" s="51"/>
      <c r="W139" s="4"/>
      <c r="X139" s="4"/>
      <c r="Y139" s="4"/>
      <c r="Z139" s="4"/>
      <c r="AA139" s="4"/>
      <c r="AB139" s="4"/>
      <c r="AC139" s="4"/>
      <c r="AD139" s="4"/>
      <c r="AE139" s="4"/>
      <c r="AF139" s="81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5.75" customHeight="1">
      <c r="A140" s="4"/>
      <c r="B140" s="51"/>
      <c r="C140" s="51"/>
      <c r="D140" s="51"/>
      <c r="E140" s="51"/>
      <c r="F140" s="51"/>
      <c r="G140" s="90"/>
      <c r="H140" s="51"/>
      <c r="I140" s="51"/>
      <c r="J140" s="51"/>
      <c r="K140" s="51"/>
      <c r="L140" s="51"/>
      <c r="M140" s="4"/>
      <c r="N140" s="4"/>
      <c r="O140" s="4"/>
      <c r="P140" s="4"/>
      <c r="Q140" s="91"/>
      <c r="R140" s="91"/>
      <c r="S140" s="93"/>
      <c r="T140" s="51"/>
      <c r="U140" s="51"/>
      <c r="V140" s="51"/>
      <c r="W140" s="4"/>
      <c r="X140" s="4"/>
      <c r="Y140" s="4"/>
      <c r="Z140" s="4"/>
      <c r="AA140" s="4"/>
      <c r="AB140" s="4"/>
      <c r="AC140" s="4"/>
      <c r="AD140" s="4"/>
      <c r="AE140" s="4"/>
      <c r="AF140" s="81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5.75" customHeight="1">
      <c r="A141" s="4"/>
      <c r="B141" s="51"/>
      <c r="C141" s="51"/>
      <c r="D141" s="51"/>
      <c r="E141" s="51"/>
      <c r="F141" s="51"/>
      <c r="G141" s="90"/>
      <c r="H141" s="51"/>
      <c r="I141" s="51"/>
      <c r="J141" s="51"/>
      <c r="K141" s="51"/>
      <c r="L141" s="51"/>
      <c r="M141" s="4"/>
      <c r="N141" s="4"/>
      <c r="O141" s="4"/>
      <c r="P141" s="4"/>
      <c r="Q141" s="91"/>
      <c r="R141" s="91"/>
      <c r="S141" s="93"/>
      <c r="T141" s="51"/>
      <c r="U141" s="51"/>
      <c r="V141" s="51"/>
      <c r="W141" s="4"/>
      <c r="X141" s="4"/>
      <c r="Y141" s="4"/>
      <c r="Z141" s="4"/>
      <c r="AA141" s="4"/>
      <c r="AB141" s="4"/>
      <c r="AC141" s="4"/>
      <c r="AD141" s="4"/>
      <c r="AE141" s="4"/>
      <c r="AF141" s="81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5.75" customHeight="1">
      <c r="A142" s="4"/>
      <c r="B142" s="51"/>
      <c r="C142" s="51"/>
      <c r="D142" s="51"/>
      <c r="E142" s="51"/>
      <c r="F142" s="51"/>
      <c r="G142" s="90"/>
      <c r="H142" s="51"/>
      <c r="I142" s="51"/>
      <c r="J142" s="51"/>
      <c r="K142" s="51"/>
      <c r="L142" s="51"/>
      <c r="M142" s="4"/>
      <c r="N142" s="4"/>
      <c r="O142" s="4"/>
      <c r="P142" s="4"/>
      <c r="Q142" s="91"/>
      <c r="R142" s="91"/>
      <c r="S142" s="93"/>
      <c r="T142" s="51"/>
      <c r="U142" s="51"/>
      <c r="V142" s="51"/>
      <c r="W142" s="4"/>
      <c r="X142" s="4"/>
      <c r="Y142" s="4"/>
      <c r="Z142" s="4"/>
      <c r="AA142" s="4"/>
      <c r="AB142" s="4"/>
      <c r="AC142" s="4"/>
      <c r="AD142" s="4"/>
      <c r="AE142" s="4"/>
      <c r="AF142" s="81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5.75" customHeight="1">
      <c r="A143" s="4"/>
      <c r="B143" s="51"/>
      <c r="C143" s="51"/>
      <c r="D143" s="51"/>
      <c r="E143" s="51"/>
      <c r="F143" s="51"/>
      <c r="G143" s="90"/>
      <c r="H143" s="51"/>
      <c r="I143" s="51"/>
      <c r="J143" s="51"/>
      <c r="K143" s="51"/>
      <c r="L143" s="51"/>
      <c r="M143" s="4"/>
      <c r="N143" s="4"/>
      <c r="O143" s="4"/>
      <c r="P143" s="4"/>
      <c r="Q143" s="91"/>
      <c r="R143" s="91"/>
      <c r="S143" s="93"/>
      <c r="T143" s="51"/>
      <c r="U143" s="51"/>
      <c r="V143" s="51"/>
      <c r="W143" s="4"/>
      <c r="X143" s="4"/>
      <c r="Y143" s="4"/>
      <c r="Z143" s="4"/>
      <c r="AA143" s="4"/>
      <c r="AB143" s="4"/>
      <c r="AC143" s="4"/>
      <c r="AD143" s="4"/>
      <c r="AE143" s="4"/>
      <c r="AF143" s="81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5.75" customHeight="1">
      <c r="A144" s="4"/>
      <c r="B144" s="51"/>
      <c r="C144" s="51"/>
      <c r="D144" s="51"/>
      <c r="E144" s="51"/>
      <c r="F144" s="51"/>
      <c r="G144" s="90"/>
      <c r="H144" s="51"/>
      <c r="I144" s="51"/>
      <c r="J144" s="51"/>
      <c r="K144" s="51"/>
      <c r="L144" s="51"/>
      <c r="M144" s="4"/>
      <c r="N144" s="4"/>
      <c r="O144" s="4"/>
      <c r="P144" s="4"/>
      <c r="Q144" s="91"/>
      <c r="R144" s="91"/>
      <c r="S144" s="93"/>
      <c r="T144" s="51"/>
      <c r="U144" s="51"/>
      <c r="V144" s="51"/>
      <c r="W144" s="4"/>
      <c r="X144" s="4"/>
      <c r="Y144" s="4"/>
      <c r="Z144" s="4"/>
      <c r="AA144" s="4"/>
      <c r="AB144" s="4"/>
      <c r="AC144" s="4"/>
      <c r="AD144" s="4"/>
      <c r="AE144" s="4"/>
      <c r="AF144" s="81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5.75" customHeight="1">
      <c r="A145" s="4"/>
      <c r="B145" s="51"/>
      <c r="C145" s="51"/>
      <c r="D145" s="51"/>
      <c r="E145" s="51"/>
      <c r="F145" s="51"/>
      <c r="G145" s="90"/>
      <c r="H145" s="51"/>
      <c r="I145" s="51"/>
      <c r="J145" s="51"/>
      <c r="K145" s="51"/>
      <c r="L145" s="51"/>
      <c r="M145" s="4"/>
      <c r="N145" s="4"/>
      <c r="O145" s="4"/>
      <c r="P145" s="4"/>
      <c r="Q145" s="91"/>
      <c r="R145" s="91"/>
      <c r="S145" s="93"/>
      <c r="T145" s="51"/>
      <c r="U145" s="51"/>
      <c r="V145" s="51"/>
      <c r="W145" s="4"/>
      <c r="X145" s="4"/>
      <c r="Y145" s="4"/>
      <c r="Z145" s="4"/>
      <c r="AA145" s="4"/>
      <c r="AB145" s="4"/>
      <c r="AC145" s="4"/>
      <c r="AD145" s="4"/>
      <c r="AE145" s="4"/>
      <c r="AF145" s="81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5.75" customHeight="1">
      <c r="A146" s="4"/>
      <c r="B146" s="51"/>
      <c r="C146" s="51"/>
      <c r="D146" s="51"/>
      <c r="E146" s="51"/>
      <c r="F146" s="51"/>
      <c r="G146" s="90"/>
      <c r="H146" s="51"/>
      <c r="I146" s="51"/>
      <c r="J146" s="51"/>
      <c r="K146" s="51"/>
      <c r="L146" s="51"/>
      <c r="M146" s="4"/>
      <c r="N146" s="4"/>
      <c r="O146" s="4"/>
      <c r="P146" s="4"/>
      <c r="Q146" s="91"/>
      <c r="R146" s="91"/>
      <c r="S146" s="93"/>
      <c r="T146" s="51"/>
      <c r="U146" s="51"/>
      <c r="V146" s="51"/>
      <c r="W146" s="4"/>
      <c r="X146" s="4"/>
      <c r="Y146" s="4"/>
      <c r="Z146" s="4"/>
      <c r="AA146" s="4"/>
      <c r="AB146" s="4"/>
      <c r="AC146" s="4"/>
      <c r="AD146" s="4"/>
      <c r="AE146" s="4"/>
      <c r="AF146" s="81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5.75" customHeight="1">
      <c r="A147" s="4"/>
      <c r="B147" s="51"/>
      <c r="C147" s="51"/>
      <c r="D147" s="51"/>
      <c r="E147" s="51"/>
      <c r="F147" s="51"/>
      <c r="G147" s="90"/>
      <c r="H147" s="51"/>
      <c r="I147" s="51"/>
      <c r="J147" s="51"/>
      <c r="K147" s="51"/>
      <c r="L147" s="51"/>
      <c r="M147" s="4"/>
      <c r="N147" s="4"/>
      <c r="O147" s="4"/>
      <c r="P147" s="4"/>
      <c r="Q147" s="91"/>
      <c r="R147" s="91"/>
      <c r="S147" s="93"/>
      <c r="T147" s="51"/>
      <c r="U147" s="51"/>
      <c r="V147" s="51"/>
      <c r="W147" s="4"/>
      <c r="X147" s="4"/>
      <c r="Y147" s="4"/>
      <c r="Z147" s="4"/>
      <c r="AA147" s="4"/>
      <c r="AB147" s="4"/>
      <c r="AC147" s="4"/>
      <c r="AD147" s="4"/>
      <c r="AE147" s="4"/>
      <c r="AF147" s="81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5.75" customHeight="1">
      <c r="A148" s="4"/>
      <c r="B148" s="51"/>
      <c r="C148" s="51"/>
      <c r="D148" s="51"/>
      <c r="E148" s="51"/>
      <c r="F148" s="51"/>
      <c r="G148" s="90"/>
      <c r="H148" s="51"/>
      <c r="I148" s="51"/>
      <c r="J148" s="51"/>
      <c r="K148" s="51"/>
      <c r="L148" s="51"/>
      <c r="M148" s="4"/>
      <c r="N148" s="4"/>
      <c r="O148" s="4"/>
      <c r="P148" s="4"/>
      <c r="Q148" s="91"/>
      <c r="R148" s="91"/>
      <c r="S148" s="93"/>
      <c r="T148" s="51"/>
      <c r="U148" s="51"/>
      <c r="V148" s="51"/>
      <c r="W148" s="4"/>
      <c r="X148" s="4"/>
      <c r="Y148" s="4"/>
      <c r="Z148" s="4"/>
      <c r="AA148" s="4"/>
      <c r="AB148" s="4"/>
      <c r="AC148" s="4"/>
      <c r="AD148" s="4"/>
      <c r="AE148" s="4"/>
      <c r="AF148" s="81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5.75" customHeight="1">
      <c r="A149" s="4"/>
      <c r="B149" s="51"/>
      <c r="C149" s="51"/>
      <c r="D149" s="51"/>
      <c r="E149" s="51"/>
      <c r="F149" s="51"/>
      <c r="G149" s="90"/>
      <c r="H149" s="51"/>
      <c r="I149" s="51"/>
      <c r="J149" s="51"/>
      <c r="K149" s="51"/>
      <c r="L149" s="51"/>
      <c r="M149" s="4"/>
      <c r="N149" s="4"/>
      <c r="O149" s="4"/>
      <c r="P149" s="4"/>
      <c r="Q149" s="91"/>
      <c r="R149" s="91"/>
      <c r="S149" s="93"/>
      <c r="T149" s="51"/>
      <c r="U149" s="51"/>
      <c r="V149" s="51"/>
      <c r="W149" s="4"/>
      <c r="X149" s="4"/>
      <c r="Y149" s="4"/>
      <c r="Z149" s="4"/>
      <c r="AA149" s="4"/>
      <c r="AB149" s="4"/>
      <c r="AC149" s="4"/>
      <c r="AD149" s="4"/>
      <c r="AE149" s="4"/>
      <c r="AF149" s="81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5.75" customHeight="1">
      <c r="A150" s="4"/>
      <c r="B150" s="51"/>
      <c r="C150" s="51"/>
      <c r="D150" s="51"/>
      <c r="E150" s="51"/>
      <c r="F150" s="51"/>
      <c r="G150" s="90"/>
      <c r="H150" s="51"/>
      <c r="I150" s="51"/>
      <c r="J150" s="51"/>
      <c r="K150" s="51"/>
      <c r="L150" s="51"/>
      <c r="M150" s="4"/>
      <c r="N150" s="4"/>
      <c r="O150" s="4"/>
      <c r="P150" s="4"/>
      <c r="Q150" s="91"/>
      <c r="R150" s="91"/>
      <c r="S150" s="93"/>
      <c r="T150" s="51"/>
      <c r="U150" s="51"/>
      <c r="V150" s="51"/>
      <c r="W150" s="4"/>
      <c r="X150" s="4"/>
      <c r="Y150" s="4"/>
      <c r="Z150" s="4"/>
      <c r="AA150" s="4"/>
      <c r="AB150" s="4"/>
      <c r="AC150" s="4"/>
      <c r="AD150" s="4"/>
      <c r="AE150" s="4"/>
      <c r="AF150" s="81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5.75" customHeight="1">
      <c r="A151" s="4"/>
      <c r="B151" s="51"/>
      <c r="C151" s="51"/>
      <c r="D151" s="51"/>
      <c r="E151" s="51"/>
      <c r="F151" s="51"/>
      <c r="G151" s="90"/>
      <c r="H151" s="51"/>
      <c r="I151" s="51"/>
      <c r="J151" s="51"/>
      <c r="K151" s="51"/>
      <c r="L151" s="51"/>
      <c r="M151" s="4"/>
      <c r="N151" s="4"/>
      <c r="O151" s="4"/>
      <c r="P151" s="4"/>
      <c r="Q151" s="91"/>
      <c r="R151" s="91"/>
      <c r="S151" s="93"/>
      <c r="T151" s="51"/>
      <c r="U151" s="51"/>
      <c r="V151" s="51"/>
      <c r="W151" s="4"/>
      <c r="X151" s="4"/>
      <c r="Y151" s="4"/>
      <c r="Z151" s="4"/>
      <c r="AA151" s="4"/>
      <c r="AB151" s="4"/>
      <c r="AC151" s="4"/>
      <c r="AD151" s="4"/>
      <c r="AE151" s="4"/>
      <c r="AF151" s="81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5.75" customHeight="1">
      <c r="A152" s="4"/>
      <c r="B152" s="51"/>
      <c r="C152" s="51"/>
      <c r="D152" s="51"/>
      <c r="E152" s="51"/>
      <c r="F152" s="51"/>
      <c r="G152" s="90"/>
      <c r="H152" s="51"/>
      <c r="I152" s="51"/>
      <c r="J152" s="51"/>
      <c r="K152" s="51"/>
      <c r="L152" s="51"/>
      <c r="M152" s="4"/>
      <c r="N152" s="4"/>
      <c r="O152" s="4"/>
      <c r="P152" s="4"/>
      <c r="Q152" s="91"/>
      <c r="R152" s="91"/>
      <c r="S152" s="93"/>
      <c r="T152" s="51"/>
      <c r="U152" s="51"/>
      <c r="V152" s="51"/>
      <c r="W152" s="4"/>
      <c r="X152" s="4"/>
      <c r="Y152" s="4"/>
      <c r="Z152" s="4"/>
      <c r="AA152" s="4"/>
      <c r="AB152" s="4"/>
      <c r="AC152" s="4"/>
      <c r="AD152" s="4"/>
      <c r="AE152" s="4"/>
      <c r="AF152" s="81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5.75" customHeight="1">
      <c r="A153" s="4"/>
      <c r="B153" s="51"/>
      <c r="C153" s="51"/>
      <c r="D153" s="51"/>
      <c r="E153" s="51"/>
      <c r="F153" s="51"/>
      <c r="G153" s="90"/>
      <c r="H153" s="51"/>
      <c r="I153" s="51"/>
      <c r="J153" s="51"/>
      <c r="K153" s="51"/>
      <c r="L153" s="51"/>
      <c r="M153" s="4"/>
      <c r="N153" s="4"/>
      <c r="O153" s="4"/>
      <c r="P153" s="4"/>
      <c r="Q153" s="91"/>
      <c r="R153" s="91"/>
      <c r="S153" s="93"/>
      <c r="T153" s="51"/>
      <c r="U153" s="51"/>
      <c r="V153" s="51"/>
      <c r="W153" s="4"/>
      <c r="X153" s="4"/>
      <c r="Y153" s="4"/>
      <c r="Z153" s="4"/>
      <c r="AA153" s="4"/>
      <c r="AB153" s="4"/>
      <c r="AC153" s="4"/>
      <c r="AD153" s="4"/>
      <c r="AE153" s="4"/>
      <c r="AF153" s="81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5.75" customHeight="1">
      <c r="A154" s="4"/>
      <c r="B154" s="51"/>
      <c r="C154" s="51"/>
      <c r="D154" s="51"/>
      <c r="E154" s="51"/>
      <c r="F154" s="51"/>
      <c r="G154" s="90"/>
      <c r="H154" s="51"/>
      <c r="I154" s="51"/>
      <c r="J154" s="51"/>
      <c r="K154" s="51"/>
      <c r="L154" s="51"/>
      <c r="M154" s="4"/>
      <c r="N154" s="4"/>
      <c r="O154" s="4"/>
      <c r="P154" s="4"/>
      <c r="Q154" s="91"/>
      <c r="R154" s="91"/>
      <c r="S154" s="93"/>
      <c r="T154" s="51"/>
      <c r="U154" s="51"/>
      <c r="V154" s="51"/>
      <c r="W154" s="4"/>
      <c r="X154" s="4"/>
      <c r="Y154" s="4"/>
      <c r="Z154" s="4"/>
      <c r="AA154" s="4"/>
      <c r="AB154" s="4"/>
      <c r="AC154" s="4"/>
      <c r="AD154" s="4"/>
      <c r="AE154" s="4"/>
      <c r="AF154" s="81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5.75" customHeight="1">
      <c r="A155" s="4"/>
      <c r="B155" s="51"/>
      <c r="C155" s="51"/>
      <c r="D155" s="51"/>
      <c r="E155" s="51"/>
      <c r="F155" s="51"/>
      <c r="G155" s="90"/>
      <c r="H155" s="51"/>
      <c r="I155" s="51"/>
      <c r="J155" s="51"/>
      <c r="K155" s="51"/>
      <c r="L155" s="51"/>
      <c r="M155" s="4"/>
      <c r="N155" s="4"/>
      <c r="O155" s="4"/>
      <c r="P155" s="4"/>
      <c r="Q155" s="91"/>
      <c r="R155" s="91"/>
      <c r="S155" s="93"/>
      <c r="T155" s="51"/>
      <c r="U155" s="51"/>
      <c r="V155" s="51"/>
      <c r="W155" s="4"/>
      <c r="X155" s="4"/>
      <c r="Y155" s="4"/>
      <c r="Z155" s="4"/>
      <c r="AA155" s="4"/>
      <c r="AB155" s="4"/>
      <c r="AC155" s="4"/>
      <c r="AD155" s="4"/>
      <c r="AE155" s="4"/>
      <c r="AF155" s="81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5.75" customHeight="1">
      <c r="A156" s="4"/>
      <c r="B156" s="51"/>
      <c r="C156" s="51"/>
      <c r="D156" s="51"/>
      <c r="E156" s="51"/>
      <c r="F156" s="51"/>
      <c r="G156" s="90"/>
      <c r="H156" s="51"/>
      <c r="I156" s="51"/>
      <c r="J156" s="51"/>
      <c r="K156" s="51"/>
      <c r="L156" s="51"/>
      <c r="M156" s="4"/>
      <c r="N156" s="4"/>
      <c r="O156" s="4"/>
      <c r="P156" s="4"/>
      <c r="Q156" s="91"/>
      <c r="R156" s="91"/>
      <c r="S156" s="93"/>
      <c r="T156" s="51"/>
      <c r="U156" s="51"/>
      <c r="V156" s="51"/>
      <c r="W156" s="4"/>
      <c r="X156" s="4"/>
      <c r="Y156" s="4"/>
      <c r="Z156" s="4"/>
      <c r="AA156" s="4"/>
      <c r="AB156" s="4"/>
      <c r="AC156" s="4"/>
      <c r="AD156" s="4"/>
      <c r="AE156" s="4"/>
      <c r="AF156" s="81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15.75" customHeight="1">
      <c r="A157" s="4"/>
      <c r="B157" s="51"/>
      <c r="C157" s="51"/>
      <c r="D157" s="51"/>
      <c r="E157" s="51"/>
      <c r="F157" s="51"/>
      <c r="G157" s="90"/>
      <c r="H157" s="51"/>
      <c r="I157" s="51"/>
      <c r="J157" s="51"/>
      <c r="K157" s="51"/>
      <c r="L157" s="51"/>
      <c r="M157" s="4"/>
      <c r="N157" s="4"/>
      <c r="O157" s="4"/>
      <c r="P157" s="4"/>
      <c r="Q157" s="91"/>
      <c r="R157" s="91"/>
      <c r="S157" s="93"/>
      <c r="T157" s="51"/>
      <c r="U157" s="51"/>
      <c r="V157" s="51"/>
      <c r="W157" s="4"/>
      <c r="X157" s="4"/>
      <c r="Y157" s="4"/>
      <c r="Z157" s="4"/>
      <c r="AA157" s="4"/>
      <c r="AB157" s="4"/>
      <c r="AC157" s="4"/>
      <c r="AD157" s="4"/>
      <c r="AE157" s="4"/>
      <c r="AF157" s="81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ht="15.75" customHeight="1">
      <c r="A158" s="4"/>
      <c r="B158" s="51"/>
      <c r="C158" s="51"/>
      <c r="D158" s="51"/>
      <c r="E158" s="51"/>
      <c r="F158" s="51"/>
      <c r="G158" s="90"/>
      <c r="H158" s="51"/>
      <c r="I158" s="51"/>
      <c r="J158" s="51"/>
      <c r="K158" s="51"/>
      <c r="L158" s="51"/>
      <c r="M158" s="4"/>
      <c r="N158" s="4"/>
      <c r="O158" s="4"/>
      <c r="P158" s="4"/>
      <c r="Q158" s="91"/>
      <c r="R158" s="91"/>
      <c r="S158" s="93"/>
      <c r="T158" s="51"/>
      <c r="U158" s="51"/>
      <c r="V158" s="51"/>
      <c r="W158" s="4"/>
      <c r="X158" s="4"/>
      <c r="Y158" s="4"/>
      <c r="Z158" s="4"/>
      <c r="AA158" s="4"/>
      <c r="AB158" s="4"/>
      <c r="AC158" s="4"/>
      <c r="AD158" s="4"/>
      <c r="AE158" s="4"/>
      <c r="AF158" s="81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5.75" customHeight="1">
      <c r="A159" s="4"/>
      <c r="B159" s="51"/>
      <c r="C159" s="51"/>
      <c r="D159" s="51"/>
      <c r="E159" s="51"/>
      <c r="F159" s="51"/>
      <c r="G159" s="90"/>
      <c r="H159" s="51"/>
      <c r="I159" s="51"/>
      <c r="J159" s="51"/>
      <c r="K159" s="51"/>
      <c r="L159" s="51"/>
      <c r="M159" s="4"/>
      <c r="N159" s="4"/>
      <c r="O159" s="4"/>
      <c r="P159" s="4"/>
      <c r="Q159" s="91"/>
      <c r="R159" s="91"/>
      <c r="S159" s="93"/>
      <c r="T159" s="51"/>
      <c r="U159" s="51"/>
      <c r="V159" s="51"/>
      <c r="W159" s="4"/>
      <c r="X159" s="4"/>
      <c r="Y159" s="4"/>
      <c r="Z159" s="4"/>
      <c r="AA159" s="4"/>
      <c r="AB159" s="4"/>
      <c r="AC159" s="4"/>
      <c r="AD159" s="4"/>
      <c r="AE159" s="4"/>
      <c r="AF159" s="81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5.75" customHeight="1">
      <c r="A160" s="4"/>
      <c r="B160" s="51"/>
      <c r="C160" s="51"/>
      <c r="D160" s="51"/>
      <c r="E160" s="51"/>
      <c r="F160" s="51"/>
      <c r="G160" s="90"/>
      <c r="H160" s="51"/>
      <c r="I160" s="51"/>
      <c r="J160" s="51"/>
      <c r="K160" s="51"/>
      <c r="L160" s="51"/>
      <c r="M160" s="4"/>
      <c r="N160" s="4"/>
      <c r="O160" s="4"/>
      <c r="P160" s="4"/>
      <c r="Q160" s="91"/>
      <c r="R160" s="91"/>
      <c r="S160" s="93"/>
      <c r="T160" s="51"/>
      <c r="U160" s="51"/>
      <c r="V160" s="51"/>
      <c r="W160" s="4"/>
      <c r="X160" s="4"/>
      <c r="Y160" s="4"/>
      <c r="Z160" s="4"/>
      <c r="AA160" s="4"/>
      <c r="AB160" s="4"/>
      <c r="AC160" s="4"/>
      <c r="AD160" s="4"/>
      <c r="AE160" s="4"/>
      <c r="AF160" s="81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5.75" customHeight="1">
      <c r="A161" s="4"/>
      <c r="B161" s="51"/>
      <c r="C161" s="51"/>
      <c r="D161" s="51"/>
      <c r="E161" s="51"/>
      <c r="F161" s="51"/>
      <c r="G161" s="90"/>
      <c r="H161" s="51"/>
      <c r="I161" s="51"/>
      <c r="J161" s="51"/>
      <c r="K161" s="51"/>
      <c r="L161" s="51"/>
      <c r="M161" s="4"/>
      <c r="N161" s="4"/>
      <c r="O161" s="4"/>
      <c r="P161" s="4"/>
      <c r="Q161" s="91"/>
      <c r="R161" s="91"/>
      <c r="S161" s="93"/>
      <c r="T161" s="51"/>
      <c r="U161" s="51"/>
      <c r="V161" s="51"/>
      <c r="W161" s="4"/>
      <c r="X161" s="4"/>
      <c r="Y161" s="4"/>
      <c r="Z161" s="4"/>
      <c r="AA161" s="4"/>
      <c r="AB161" s="4"/>
      <c r="AC161" s="4"/>
      <c r="AD161" s="4"/>
      <c r="AE161" s="4"/>
      <c r="AF161" s="81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ht="15.75" customHeight="1">
      <c r="A162" s="4"/>
      <c r="B162" s="51"/>
      <c r="C162" s="51"/>
      <c r="D162" s="51"/>
      <c r="E162" s="51"/>
      <c r="F162" s="51"/>
      <c r="G162" s="90"/>
      <c r="H162" s="51"/>
      <c r="I162" s="51"/>
      <c r="J162" s="51"/>
      <c r="K162" s="51"/>
      <c r="L162" s="51"/>
      <c r="M162" s="4"/>
      <c r="N162" s="4"/>
      <c r="O162" s="4"/>
      <c r="P162" s="4"/>
      <c r="Q162" s="91"/>
      <c r="R162" s="91"/>
      <c r="S162" s="93"/>
      <c r="T162" s="51"/>
      <c r="U162" s="51"/>
      <c r="V162" s="51"/>
      <c r="W162" s="4"/>
      <c r="X162" s="4"/>
      <c r="Y162" s="4"/>
      <c r="Z162" s="4"/>
      <c r="AA162" s="4"/>
      <c r="AB162" s="4"/>
      <c r="AC162" s="4"/>
      <c r="AD162" s="4"/>
      <c r="AE162" s="4"/>
      <c r="AF162" s="81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5.75" customHeight="1">
      <c r="A163" s="4"/>
      <c r="B163" s="51"/>
      <c r="C163" s="51"/>
      <c r="D163" s="51"/>
      <c r="E163" s="51"/>
      <c r="F163" s="51"/>
      <c r="G163" s="90"/>
      <c r="H163" s="51"/>
      <c r="I163" s="51"/>
      <c r="J163" s="51"/>
      <c r="K163" s="51"/>
      <c r="L163" s="51"/>
      <c r="M163" s="4"/>
      <c r="N163" s="4"/>
      <c r="O163" s="4"/>
      <c r="P163" s="4"/>
      <c r="Q163" s="91"/>
      <c r="R163" s="91"/>
      <c r="S163" s="93"/>
      <c r="T163" s="51"/>
      <c r="U163" s="51"/>
      <c r="V163" s="51"/>
      <c r="W163" s="4"/>
      <c r="X163" s="4"/>
      <c r="Y163" s="4"/>
      <c r="Z163" s="4"/>
      <c r="AA163" s="4"/>
      <c r="AB163" s="4"/>
      <c r="AC163" s="4"/>
      <c r="AD163" s="4"/>
      <c r="AE163" s="4"/>
      <c r="AF163" s="81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ht="15.75" customHeight="1">
      <c r="A164" s="4"/>
      <c r="B164" s="51"/>
      <c r="C164" s="51"/>
      <c r="D164" s="51"/>
      <c r="E164" s="51"/>
      <c r="F164" s="51"/>
      <c r="G164" s="90"/>
      <c r="H164" s="51"/>
      <c r="I164" s="51"/>
      <c r="J164" s="51"/>
      <c r="K164" s="51"/>
      <c r="L164" s="51"/>
      <c r="M164" s="4"/>
      <c r="N164" s="4"/>
      <c r="O164" s="4"/>
      <c r="P164" s="4"/>
      <c r="Q164" s="91"/>
      <c r="R164" s="91"/>
      <c r="S164" s="93"/>
      <c r="T164" s="51"/>
      <c r="U164" s="51"/>
      <c r="V164" s="51"/>
      <c r="W164" s="4"/>
      <c r="X164" s="4"/>
      <c r="Y164" s="4"/>
      <c r="Z164" s="4"/>
      <c r="AA164" s="4"/>
      <c r="AB164" s="4"/>
      <c r="AC164" s="4"/>
      <c r="AD164" s="4"/>
      <c r="AE164" s="4"/>
      <c r="AF164" s="81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ht="15.75" customHeight="1">
      <c r="A165" s="4"/>
      <c r="B165" s="51"/>
      <c r="C165" s="51"/>
      <c r="D165" s="51"/>
      <c r="E165" s="51"/>
      <c r="F165" s="51"/>
      <c r="G165" s="90"/>
      <c r="H165" s="51"/>
      <c r="I165" s="51"/>
      <c r="J165" s="51"/>
      <c r="K165" s="51"/>
      <c r="L165" s="51"/>
      <c r="M165" s="4"/>
      <c r="N165" s="4"/>
      <c r="O165" s="4"/>
      <c r="P165" s="4"/>
      <c r="Q165" s="91"/>
      <c r="R165" s="91"/>
      <c r="S165" s="93"/>
      <c r="T165" s="51"/>
      <c r="U165" s="51"/>
      <c r="V165" s="51"/>
      <c r="W165" s="4"/>
      <c r="X165" s="4"/>
      <c r="Y165" s="4"/>
      <c r="Z165" s="4"/>
      <c r="AA165" s="4"/>
      <c r="AB165" s="4"/>
      <c r="AC165" s="4"/>
      <c r="AD165" s="4"/>
      <c r="AE165" s="4"/>
      <c r="AF165" s="81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ht="15.75" customHeight="1">
      <c r="A166" s="4"/>
      <c r="B166" s="51"/>
      <c r="C166" s="51"/>
      <c r="D166" s="51"/>
      <c r="E166" s="51"/>
      <c r="F166" s="51"/>
      <c r="G166" s="90"/>
      <c r="H166" s="51"/>
      <c r="I166" s="51"/>
      <c r="J166" s="51"/>
      <c r="K166" s="51"/>
      <c r="L166" s="51"/>
      <c r="M166" s="4"/>
      <c r="N166" s="4"/>
      <c r="O166" s="4"/>
      <c r="P166" s="4"/>
      <c r="Q166" s="91"/>
      <c r="R166" s="91"/>
      <c r="S166" s="93"/>
      <c r="T166" s="51"/>
      <c r="U166" s="51"/>
      <c r="V166" s="51"/>
      <c r="W166" s="4"/>
      <c r="X166" s="4"/>
      <c r="Y166" s="4"/>
      <c r="Z166" s="4"/>
      <c r="AA166" s="4"/>
      <c r="AB166" s="4"/>
      <c r="AC166" s="4"/>
      <c r="AD166" s="4"/>
      <c r="AE166" s="4"/>
      <c r="AF166" s="81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ht="15.75" customHeight="1">
      <c r="A167" s="4"/>
      <c r="B167" s="51"/>
      <c r="C167" s="51"/>
      <c r="D167" s="51"/>
      <c r="E167" s="51"/>
      <c r="F167" s="51"/>
      <c r="G167" s="90"/>
      <c r="H167" s="51"/>
      <c r="I167" s="51"/>
      <c r="J167" s="51"/>
      <c r="K167" s="51"/>
      <c r="L167" s="51"/>
      <c r="M167" s="4"/>
      <c r="N167" s="4"/>
      <c r="O167" s="4"/>
      <c r="P167" s="4"/>
      <c r="Q167" s="91"/>
      <c r="R167" s="91"/>
      <c r="S167" s="93"/>
      <c r="T167" s="51"/>
      <c r="U167" s="51"/>
      <c r="V167" s="51"/>
      <c r="W167" s="4"/>
      <c r="X167" s="4"/>
      <c r="Y167" s="4"/>
      <c r="Z167" s="4"/>
      <c r="AA167" s="4"/>
      <c r="AB167" s="4"/>
      <c r="AC167" s="4"/>
      <c r="AD167" s="4"/>
      <c r="AE167" s="4"/>
      <c r="AF167" s="81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ht="15.75" customHeight="1">
      <c r="A168" s="4"/>
      <c r="B168" s="51"/>
      <c r="C168" s="51"/>
      <c r="D168" s="51"/>
      <c r="E168" s="51"/>
      <c r="F168" s="51"/>
      <c r="G168" s="90"/>
      <c r="H168" s="51"/>
      <c r="I168" s="51"/>
      <c r="J168" s="51"/>
      <c r="K168" s="51"/>
      <c r="L168" s="51"/>
      <c r="M168" s="4"/>
      <c r="N168" s="4"/>
      <c r="O168" s="4"/>
      <c r="P168" s="4"/>
      <c r="Q168" s="91"/>
      <c r="R168" s="91"/>
      <c r="S168" s="93"/>
      <c r="T168" s="51"/>
      <c r="U168" s="51"/>
      <c r="V168" s="51"/>
      <c r="W168" s="4"/>
      <c r="X168" s="4"/>
      <c r="Y168" s="4"/>
      <c r="Z168" s="4"/>
      <c r="AA168" s="4"/>
      <c r="AB168" s="4"/>
      <c r="AC168" s="4"/>
      <c r="AD168" s="4"/>
      <c r="AE168" s="4"/>
      <c r="AF168" s="81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ht="15.75" customHeight="1">
      <c r="A169" s="4"/>
      <c r="B169" s="51"/>
      <c r="C169" s="51"/>
      <c r="D169" s="51"/>
      <c r="E169" s="51"/>
      <c r="F169" s="51"/>
      <c r="G169" s="90"/>
      <c r="H169" s="51"/>
      <c r="I169" s="51"/>
      <c r="J169" s="51"/>
      <c r="K169" s="51"/>
      <c r="L169" s="51"/>
      <c r="M169" s="4"/>
      <c r="N169" s="4"/>
      <c r="O169" s="4"/>
      <c r="P169" s="4"/>
      <c r="Q169" s="91"/>
      <c r="R169" s="91"/>
      <c r="S169" s="93"/>
      <c r="T169" s="51"/>
      <c r="U169" s="51"/>
      <c r="V169" s="51"/>
      <c r="W169" s="4"/>
      <c r="X169" s="4"/>
      <c r="Y169" s="4"/>
      <c r="Z169" s="4"/>
      <c r="AA169" s="4"/>
      <c r="AB169" s="4"/>
      <c r="AC169" s="4"/>
      <c r="AD169" s="4"/>
      <c r="AE169" s="4"/>
      <c r="AF169" s="81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5.75" customHeight="1">
      <c r="A170" s="4"/>
      <c r="B170" s="51"/>
      <c r="C170" s="51"/>
      <c r="D170" s="51"/>
      <c r="E170" s="51"/>
      <c r="F170" s="51"/>
      <c r="G170" s="90"/>
      <c r="H170" s="51"/>
      <c r="I170" s="51"/>
      <c r="J170" s="51"/>
      <c r="K170" s="51"/>
      <c r="L170" s="51"/>
      <c r="M170" s="4"/>
      <c r="N170" s="4"/>
      <c r="O170" s="4"/>
      <c r="P170" s="4"/>
      <c r="Q170" s="91"/>
      <c r="R170" s="91"/>
      <c r="S170" s="93"/>
      <c r="T170" s="51"/>
      <c r="U170" s="51"/>
      <c r="V170" s="51"/>
      <c r="W170" s="4"/>
      <c r="X170" s="4"/>
      <c r="Y170" s="4"/>
      <c r="Z170" s="4"/>
      <c r="AA170" s="4"/>
      <c r="AB170" s="4"/>
      <c r="AC170" s="4"/>
      <c r="AD170" s="4"/>
      <c r="AE170" s="4"/>
      <c r="AF170" s="81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ht="15.75" customHeight="1">
      <c r="A171" s="4"/>
      <c r="B171" s="51"/>
      <c r="C171" s="51"/>
      <c r="D171" s="51"/>
      <c r="E171" s="51"/>
      <c r="F171" s="51"/>
      <c r="G171" s="90"/>
      <c r="H171" s="51"/>
      <c r="I171" s="51"/>
      <c r="J171" s="51"/>
      <c r="K171" s="51"/>
      <c r="L171" s="51"/>
      <c r="M171" s="4"/>
      <c r="N171" s="4"/>
      <c r="O171" s="4"/>
      <c r="P171" s="4"/>
      <c r="Q171" s="91"/>
      <c r="R171" s="91"/>
      <c r="S171" s="93"/>
      <c r="T171" s="51"/>
      <c r="U171" s="51"/>
      <c r="V171" s="51"/>
      <c r="W171" s="4"/>
      <c r="X171" s="4"/>
      <c r="Y171" s="4"/>
      <c r="Z171" s="4"/>
      <c r="AA171" s="4"/>
      <c r="AB171" s="4"/>
      <c r="AC171" s="4"/>
      <c r="AD171" s="4"/>
      <c r="AE171" s="4"/>
      <c r="AF171" s="81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5.75" customHeight="1">
      <c r="A172" s="4"/>
      <c r="B172" s="51"/>
      <c r="C172" s="51"/>
      <c r="D172" s="51"/>
      <c r="E172" s="51"/>
      <c r="F172" s="51"/>
      <c r="G172" s="90"/>
      <c r="H172" s="51"/>
      <c r="I172" s="51"/>
      <c r="J172" s="51"/>
      <c r="K172" s="51"/>
      <c r="L172" s="51"/>
      <c r="M172" s="4"/>
      <c r="N172" s="4"/>
      <c r="O172" s="4"/>
      <c r="P172" s="4"/>
      <c r="Q172" s="91"/>
      <c r="R172" s="91"/>
      <c r="S172" s="93"/>
      <c r="T172" s="51"/>
      <c r="U172" s="51"/>
      <c r="V172" s="51"/>
      <c r="W172" s="4"/>
      <c r="X172" s="4"/>
      <c r="Y172" s="4"/>
      <c r="Z172" s="4"/>
      <c r="AA172" s="4"/>
      <c r="AB172" s="4"/>
      <c r="AC172" s="4"/>
      <c r="AD172" s="4"/>
      <c r="AE172" s="4"/>
      <c r="AF172" s="81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ht="15.75" customHeight="1">
      <c r="A173" s="4"/>
      <c r="B173" s="51"/>
      <c r="C173" s="51"/>
      <c r="D173" s="51"/>
      <c r="E173" s="51"/>
      <c r="F173" s="51"/>
      <c r="G173" s="90"/>
      <c r="H173" s="51"/>
      <c r="I173" s="51"/>
      <c r="J173" s="51"/>
      <c r="K173" s="51"/>
      <c r="L173" s="51"/>
      <c r="M173" s="4"/>
      <c r="N173" s="4"/>
      <c r="O173" s="4"/>
      <c r="P173" s="4"/>
      <c r="Q173" s="91"/>
      <c r="R173" s="91"/>
      <c r="S173" s="93"/>
      <c r="T173" s="51"/>
      <c r="U173" s="51"/>
      <c r="V173" s="51"/>
      <c r="W173" s="4"/>
      <c r="X173" s="4"/>
      <c r="Y173" s="4"/>
      <c r="Z173" s="4"/>
      <c r="AA173" s="4"/>
      <c r="AB173" s="4"/>
      <c r="AC173" s="4"/>
      <c r="AD173" s="4"/>
      <c r="AE173" s="4"/>
      <c r="AF173" s="81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ht="15.75" customHeight="1">
      <c r="A174" s="4"/>
      <c r="B174" s="51"/>
      <c r="C174" s="51"/>
      <c r="D174" s="51"/>
      <c r="E174" s="51"/>
      <c r="F174" s="51"/>
      <c r="G174" s="90"/>
      <c r="H174" s="51"/>
      <c r="I174" s="51"/>
      <c r="J174" s="51"/>
      <c r="K174" s="51"/>
      <c r="L174" s="51"/>
      <c r="M174" s="4"/>
      <c r="N174" s="4"/>
      <c r="O174" s="4"/>
      <c r="P174" s="4"/>
      <c r="Q174" s="91"/>
      <c r="R174" s="91"/>
      <c r="S174" s="93"/>
      <c r="T174" s="51"/>
      <c r="U174" s="51"/>
      <c r="V174" s="51"/>
      <c r="W174" s="4"/>
      <c r="X174" s="4"/>
      <c r="Y174" s="4"/>
      <c r="Z174" s="4"/>
      <c r="AA174" s="4"/>
      <c r="AB174" s="4"/>
      <c r="AC174" s="4"/>
      <c r="AD174" s="4"/>
      <c r="AE174" s="4"/>
      <c r="AF174" s="81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5.75" customHeight="1">
      <c r="A175" s="4"/>
      <c r="B175" s="51"/>
      <c r="C175" s="51"/>
      <c r="D175" s="51"/>
      <c r="E175" s="51"/>
      <c r="F175" s="51"/>
      <c r="G175" s="90"/>
      <c r="H175" s="51"/>
      <c r="I175" s="51"/>
      <c r="J175" s="51"/>
      <c r="K175" s="51"/>
      <c r="L175" s="51"/>
      <c r="M175" s="4"/>
      <c r="N175" s="4"/>
      <c r="O175" s="4"/>
      <c r="P175" s="4"/>
      <c r="Q175" s="91"/>
      <c r="R175" s="91"/>
      <c r="S175" s="93"/>
      <c r="T175" s="51"/>
      <c r="U175" s="51"/>
      <c r="V175" s="51"/>
      <c r="W175" s="4"/>
      <c r="X175" s="4"/>
      <c r="Y175" s="4"/>
      <c r="Z175" s="4"/>
      <c r="AA175" s="4"/>
      <c r="AB175" s="4"/>
      <c r="AC175" s="4"/>
      <c r="AD175" s="4"/>
      <c r="AE175" s="4"/>
      <c r="AF175" s="81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ht="15.75" customHeight="1">
      <c r="A176" s="4"/>
      <c r="B176" s="51"/>
      <c r="C176" s="51"/>
      <c r="D176" s="51"/>
      <c r="E176" s="51"/>
      <c r="F176" s="51"/>
      <c r="G176" s="90"/>
      <c r="H176" s="51"/>
      <c r="I176" s="51"/>
      <c r="J176" s="51"/>
      <c r="K176" s="51"/>
      <c r="L176" s="51"/>
      <c r="M176" s="4"/>
      <c r="N176" s="4"/>
      <c r="O176" s="4"/>
      <c r="P176" s="4"/>
      <c r="Q176" s="91"/>
      <c r="R176" s="91"/>
      <c r="S176" s="93"/>
      <c r="T176" s="51"/>
      <c r="U176" s="51"/>
      <c r="V176" s="51"/>
      <c r="W176" s="4"/>
      <c r="X176" s="4"/>
      <c r="Y176" s="4"/>
      <c r="Z176" s="4"/>
      <c r="AA176" s="4"/>
      <c r="AB176" s="4"/>
      <c r="AC176" s="4"/>
      <c r="AD176" s="4"/>
      <c r="AE176" s="4"/>
      <c r="AF176" s="81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5.75" customHeight="1">
      <c r="A177" s="4"/>
      <c r="B177" s="51"/>
      <c r="C177" s="51"/>
      <c r="D177" s="51"/>
      <c r="E177" s="51"/>
      <c r="F177" s="51"/>
      <c r="G177" s="90"/>
      <c r="H177" s="51"/>
      <c r="I177" s="51"/>
      <c r="J177" s="51"/>
      <c r="K177" s="51"/>
      <c r="L177" s="51"/>
      <c r="M177" s="4"/>
      <c r="N177" s="4"/>
      <c r="O177" s="4"/>
      <c r="P177" s="4"/>
      <c r="Q177" s="91"/>
      <c r="R177" s="91"/>
      <c r="S177" s="93"/>
      <c r="T177" s="51"/>
      <c r="U177" s="51"/>
      <c r="V177" s="51"/>
      <c r="W177" s="4"/>
      <c r="X177" s="4"/>
      <c r="Y177" s="4"/>
      <c r="Z177" s="4"/>
      <c r="AA177" s="4"/>
      <c r="AB177" s="4"/>
      <c r="AC177" s="4"/>
      <c r="AD177" s="4"/>
      <c r="AE177" s="4"/>
      <c r="AF177" s="81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ht="15.75" customHeight="1">
      <c r="A178" s="4"/>
      <c r="B178" s="51"/>
      <c r="C178" s="51"/>
      <c r="D178" s="51"/>
      <c r="E178" s="51"/>
      <c r="F178" s="51"/>
      <c r="G178" s="90"/>
      <c r="H178" s="51"/>
      <c r="I178" s="51"/>
      <c r="J178" s="51"/>
      <c r="K178" s="51"/>
      <c r="L178" s="51"/>
      <c r="M178" s="4"/>
      <c r="N178" s="4"/>
      <c r="O178" s="4"/>
      <c r="P178" s="4"/>
      <c r="Q178" s="91"/>
      <c r="R178" s="91"/>
      <c r="S178" s="93"/>
      <c r="T178" s="51"/>
      <c r="U178" s="51"/>
      <c r="V178" s="51"/>
      <c r="W178" s="4"/>
      <c r="X178" s="4"/>
      <c r="Y178" s="4"/>
      <c r="Z178" s="4"/>
      <c r="AA178" s="4"/>
      <c r="AB178" s="4"/>
      <c r="AC178" s="4"/>
      <c r="AD178" s="4"/>
      <c r="AE178" s="4"/>
      <c r="AF178" s="81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15.75" customHeight="1">
      <c r="A179" s="4"/>
      <c r="B179" s="51"/>
      <c r="C179" s="51"/>
      <c r="D179" s="51"/>
      <c r="E179" s="51"/>
      <c r="F179" s="51"/>
      <c r="G179" s="90"/>
      <c r="H179" s="51"/>
      <c r="I179" s="51"/>
      <c r="J179" s="51"/>
      <c r="K179" s="51"/>
      <c r="L179" s="51"/>
      <c r="M179" s="4"/>
      <c r="N179" s="4"/>
      <c r="O179" s="4"/>
      <c r="P179" s="4"/>
      <c r="Q179" s="91"/>
      <c r="R179" s="91"/>
      <c r="S179" s="93"/>
      <c r="T179" s="51"/>
      <c r="U179" s="51"/>
      <c r="V179" s="51"/>
      <c r="W179" s="4"/>
      <c r="X179" s="4"/>
      <c r="Y179" s="4"/>
      <c r="Z179" s="4"/>
      <c r="AA179" s="4"/>
      <c r="AB179" s="4"/>
      <c r="AC179" s="4"/>
      <c r="AD179" s="4"/>
      <c r="AE179" s="4"/>
      <c r="AF179" s="81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ht="15.75" customHeight="1">
      <c r="A180" s="4"/>
      <c r="B180" s="51"/>
      <c r="C180" s="51"/>
      <c r="D180" s="51"/>
      <c r="E180" s="51"/>
      <c r="F180" s="51"/>
      <c r="G180" s="90"/>
      <c r="H180" s="51"/>
      <c r="I180" s="51"/>
      <c r="J180" s="51"/>
      <c r="K180" s="51"/>
      <c r="L180" s="51"/>
      <c r="M180" s="4"/>
      <c r="N180" s="4"/>
      <c r="O180" s="4"/>
      <c r="P180" s="4"/>
      <c r="Q180" s="91"/>
      <c r="R180" s="91"/>
      <c r="S180" s="93"/>
      <c r="T180" s="51"/>
      <c r="U180" s="51"/>
      <c r="V180" s="51"/>
      <c r="W180" s="4"/>
      <c r="X180" s="4"/>
      <c r="Y180" s="4"/>
      <c r="Z180" s="4"/>
      <c r="AA180" s="4"/>
      <c r="AB180" s="4"/>
      <c r="AC180" s="4"/>
      <c r="AD180" s="4"/>
      <c r="AE180" s="4"/>
      <c r="AF180" s="81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ht="15.75" customHeight="1">
      <c r="A181" s="4"/>
      <c r="B181" s="51"/>
      <c r="C181" s="51"/>
      <c r="D181" s="51"/>
      <c r="E181" s="51"/>
      <c r="F181" s="51"/>
      <c r="G181" s="90"/>
      <c r="H181" s="51"/>
      <c r="I181" s="51"/>
      <c r="J181" s="51"/>
      <c r="K181" s="51"/>
      <c r="L181" s="51"/>
      <c r="M181" s="4"/>
      <c r="N181" s="4"/>
      <c r="O181" s="4"/>
      <c r="P181" s="4"/>
      <c r="Q181" s="91"/>
      <c r="R181" s="91"/>
      <c r="S181" s="93"/>
      <c r="T181" s="51"/>
      <c r="U181" s="51"/>
      <c r="V181" s="51"/>
      <c r="W181" s="4"/>
      <c r="X181" s="4"/>
      <c r="Y181" s="4"/>
      <c r="Z181" s="4"/>
      <c r="AA181" s="4"/>
      <c r="AB181" s="4"/>
      <c r="AC181" s="4"/>
      <c r="AD181" s="4"/>
      <c r="AE181" s="4"/>
      <c r="AF181" s="81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ht="15.75" customHeight="1">
      <c r="A182" s="4"/>
      <c r="B182" s="51"/>
      <c r="C182" s="51"/>
      <c r="D182" s="51"/>
      <c r="E182" s="51"/>
      <c r="F182" s="51"/>
      <c r="G182" s="90"/>
      <c r="H182" s="51"/>
      <c r="I182" s="51"/>
      <c r="J182" s="51"/>
      <c r="K182" s="51"/>
      <c r="L182" s="51"/>
      <c r="M182" s="4"/>
      <c r="N182" s="4"/>
      <c r="O182" s="4"/>
      <c r="P182" s="4"/>
      <c r="Q182" s="91"/>
      <c r="R182" s="91"/>
      <c r="S182" s="93"/>
      <c r="T182" s="51"/>
      <c r="U182" s="51"/>
      <c r="V182" s="51"/>
      <c r="W182" s="4"/>
      <c r="X182" s="4"/>
      <c r="Y182" s="4"/>
      <c r="Z182" s="4"/>
      <c r="AA182" s="4"/>
      <c r="AB182" s="4"/>
      <c r="AC182" s="4"/>
      <c r="AD182" s="4"/>
      <c r="AE182" s="4"/>
      <c r="AF182" s="81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ht="15.75" customHeight="1">
      <c r="A183" s="4"/>
      <c r="B183" s="51"/>
      <c r="C183" s="51"/>
      <c r="D183" s="51"/>
      <c r="E183" s="51"/>
      <c r="F183" s="51"/>
      <c r="G183" s="90"/>
      <c r="H183" s="51"/>
      <c r="I183" s="51"/>
      <c r="J183" s="51"/>
      <c r="K183" s="51"/>
      <c r="L183" s="51"/>
      <c r="M183" s="4"/>
      <c r="N183" s="4"/>
      <c r="O183" s="4"/>
      <c r="P183" s="4"/>
      <c r="Q183" s="91"/>
      <c r="R183" s="91"/>
      <c r="S183" s="93"/>
      <c r="T183" s="51"/>
      <c r="U183" s="51"/>
      <c r="V183" s="51"/>
      <c r="W183" s="4"/>
      <c r="X183" s="4"/>
      <c r="Y183" s="4"/>
      <c r="Z183" s="4"/>
      <c r="AA183" s="4"/>
      <c r="AB183" s="4"/>
      <c r="AC183" s="4"/>
      <c r="AD183" s="4"/>
      <c r="AE183" s="4"/>
      <c r="AF183" s="81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55" ht="15.75" customHeight="1">
      <c r="A184" s="4"/>
      <c r="B184" s="51"/>
      <c r="C184" s="51"/>
      <c r="D184" s="51"/>
      <c r="E184" s="51"/>
      <c r="F184" s="51"/>
      <c r="G184" s="90"/>
      <c r="H184" s="51"/>
      <c r="I184" s="51"/>
      <c r="J184" s="51"/>
      <c r="K184" s="51"/>
      <c r="L184" s="51"/>
      <c r="M184" s="4"/>
      <c r="N184" s="4"/>
      <c r="O184" s="4"/>
      <c r="P184" s="4"/>
      <c r="Q184" s="91"/>
      <c r="R184" s="91"/>
      <c r="S184" s="93"/>
      <c r="T184" s="51"/>
      <c r="U184" s="51"/>
      <c r="V184" s="51"/>
      <c r="W184" s="4"/>
      <c r="X184" s="4"/>
      <c r="Y184" s="4"/>
      <c r="Z184" s="4"/>
      <c r="AA184" s="4"/>
      <c r="AB184" s="4"/>
      <c r="AC184" s="4"/>
      <c r="AD184" s="4"/>
      <c r="AE184" s="4"/>
      <c r="AF184" s="81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:55" ht="15.75" customHeight="1">
      <c r="A185" s="4"/>
      <c r="B185" s="51"/>
      <c r="C185" s="51"/>
      <c r="D185" s="51"/>
      <c r="E185" s="51"/>
      <c r="F185" s="51"/>
      <c r="G185" s="90"/>
      <c r="H185" s="51"/>
      <c r="I185" s="51"/>
      <c r="J185" s="51"/>
      <c r="K185" s="51"/>
      <c r="L185" s="51"/>
      <c r="M185" s="4"/>
      <c r="N185" s="4"/>
      <c r="O185" s="4"/>
      <c r="P185" s="4"/>
      <c r="Q185" s="91"/>
      <c r="R185" s="91"/>
      <c r="S185" s="93"/>
      <c r="T185" s="51"/>
      <c r="U185" s="51"/>
      <c r="V185" s="51"/>
      <c r="W185" s="4"/>
      <c r="X185" s="4"/>
      <c r="Y185" s="4"/>
      <c r="Z185" s="4"/>
      <c r="AA185" s="4"/>
      <c r="AB185" s="4"/>
      <c r="AC185" s="4"/>
      <c r="AD185" s="4"/>
      <c r="AE185" s="4"/>
      <c r="AF185" s="81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ht="15.75" customHeight="1">
      <c r="A186" s="4"/>
      <c r="B186" s="51"/>
      <c r="C186" s="51"/>
      <c r="D186" s="51"/>
      <c r="E186" s="51"/>
      <c r="F186" s="51"/>
      <c r="G186" s="90"/>
      <c r="H186" s="51"/>
      <c r="I186" s="51"/>
      <c r="J186" s="51"/>
      <c r="K186" s="51"/>
      <c r="L186" s="51"/>
      <c r="M186" s="4"/>
      <c r="N186" s="4"/>
      <c r="O186" s="4"/>
      <c r="P186" s="4"/>
      <c r="Q186" s="91"/>
      <c r="R186" s="91"/>
      <c r="S186" s="93"/>
      <c r="T186" s="51"/>
      <c r="U186" s="51"/>
      <c r="V186" s="51"/>
      <c r="W186" s="4"/>
      <c r="X186" s="4"/>
      <c r="Y186" s="4"/>
      <c r="Z186" s="4"/>
      <c r="AA186" s="4"/>
      <c r="AB186" s="4"/>
      <c r="AC186" s="4"/>
      <c r="AD186" s="4"/>
      <c r="AE186" s="4"/>
      <c r="AF186" s="81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:55" ht="15.75" customHeight="1">
      <c r="A187" s="4"/>
      <c r="B187" s="51"/>
      <c r="C187" s="51"/>
      <c r="D187" s="51"/>
      <c r="E187" s="51"/>
      <c r="F187" s="51"/>
      <c r="G187" s="90"/>
      <c r="H187" s="51"/>
      <c r="I187" s="51"/>
      <c r="J187" s="51"/>
      <c r="K187" s="51"/>
      <c r="L187" s="51"/>
      <c r="M187" s="4"/>
      <c r="N187" s="4"/>
      <c r="O187" s="4"/>
      <c r="P187" s="4"/>
      <c r="Q187" s="91"/>
      <c r="R187" s="91"/>
      <c r="S187" s="93"/>
      <c r="T187" s="51"/>
      <c r="U187" s="51"/>
      <c r="V187" s="51"/>
      <c r="W187" s="4"/>
      <c r="X187" s="4"/>
      <c r="Y187" s="4"/>
      <c r="Z187" s="4"/>
      <c r="AA187" s="4"/>
      <c r="AB187" s="4"/>
      <c r="AC187" s="4"/>
      <c r="AD187" s="4"/>
      <c r="AE187" s="4"/>
      <c r="AF187" s="81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ht="15.75" customHeight="1">
      <c r="A188" s="4"/>
      <c r="B188" s="51"/>
      <c r="C188" s="51"/>
      <c r="D188" s="51"/>
      <c r="E188" s="51"/>
      <c r="F188" s="51"/>
      <c r="G188" s="90"/>
      <c r="H188" s="51"/>
      <c r="I188" s="51"/>
      <c r="J188" s="51"/>
      <c r="K188" s="51"/>
      <c r="L188" s="51"/>
      <c r="M188" s="4"/>
      <c r="N188" s="4"/>
      <c r="O188" s="4"/>
      <c r="P188" s="4"/>
      <c r="Q188" s="91"/>
      <c r="R188" s="91"/>
      <c r="S188" s="93"/>
      <c r="T188" s="51"/>
      <c r="U188" s="51"/>
      <c r="V188" s="51"/>
      <c r="W188" s="4"/>
      <c r="X188" s="4"/>
      <c r="Y188" s="4"/>
      <c r="Z188" s="4"/>
      <c r="AA188" s="4"/>
      <c r="AB188" s="4"/>
      <c r="AC188" s="4"/>
      <c r="AD188" s="4"/>
      <c r="AE188" s="4"/>
      <c r="AF188" s="81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ht="15.75" customHeight="1">
      <c r="A189" s="4"/>
      <c r="B189" s="51"/>
      <c r="C189" s="51"/>
      <c r="D189" s="51"/>
      <c r="E189" s="51"/>
      <c r="F189" s="51"/>
      <c r="G189" s="90"/>
      <c r="H189" s="51"/>
      <c r="I189" s="51"/>
      <c r="J189" s="51"/>
      <c r="K189" s="51"/>
      <c r="L189" s="51"/>
      <c r="M189" s="4"/>
      <c r="N189" s="4"/>
      <c r="O189" s="4"/>
      <c r="P189" s="4"/>
      <c r="Q189" s="91"/>
      <c r="R189" s="91"/>
      <c r="S189" s="93"/>
      <c r="T189" s="51"/>
      <c r="U189" s="51"/>
      <c r="V189" s="51"/>
      <c r="W189" s="4"/>
      <c r="X189" s="4"/>
      <c r="Y189" s="4"/>
      <c r="Z189" s="4"/>
      <c r="AA189" s="4"/>
      <c r="AB189" s="4"/>
      <c r="AC189" s="4"/>
      <c r="AD189" s="4"/>
      <c r="AE189" s="4"/>
      <c r="AF189" s="81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ht="15.75" customHeight="1">
      <c r="A190" s="4"/>
      <c r="B190" s="51"/>
      <c r="C190" s="51"/>
      <c r="D190" s="51"/>
      <c r="E190" s="51"/>
      <c r="F190" s="51"/>
      <c r="G190" s="90"/>
      <c r="H190" s="51"/>
      <c r="I190" s="51"/>
      <c r="J190" s="51"/>
      <c r="K190" s="51"/>
      <c r="L190" s="51"/>
      <c r="M190" s="4"/>
      <c r="N190" s="4"/>
      <c r="O190" s="4"/>
      <c r="P190" s="4"/>
      <c r="Q190" s="91"/>
      <c r="R190" s="91"/>
      <c r="S190" s="93"/>
      <c r="T190" s="51"/>
      <c r="U190" s="51"/>
      <c r="V190" s="51"/>
      <c r="W190" s="4"/>
      <c r="X190" s="4"/>
      <c r="Y190" s="4"/>
      <c r="Z190" s="4"/>
      <c r="AA190" s="4"/>
      <c r="AB190" s="4"/>
      <c r="AC190" s="4"/>
      <c r="AD190" s="4"/>
      <c r="AE190" s="4"/>
      <c r="AF190" s="81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ht="15.75" customHeight="1">
      <c r="A191" s="4"/>
      <c r="B191" s="51"/>
      <c r="C191" s="51"/>
      <c r="D191" s="51"/>
      <c r="E191" s="51"/>
      <c r="F191" s="51"/>
      <c r="G191" s="90"/>
      <c r="H191" s="51"/>
      <c r="I191" s="51"/>
      <c r="J191" s="51"/>
      <c r="K191" s="51"/>
      <c r="L191" s="51"/>
      <c r="M191" s="4"/>
      <c r="N191" s="4"/>
      <c r="O191" s="4"/>
      <c r="P191" s="4"/>
      <c r="Q191" s="91"/>
      <c r="R191" s="91"/>
      <c r="S191" s="93"/>
      <c r="T191" s="51"/>
      <c r="U191" s="51"/>
      <c r="V191" s="51"/>
      <c r="W191" s="4"/>
      <c r="X191" s="4"/>
      <c r="Y191" s="4"/>
      <c r="Z191" s="4"/>
      <c r="AA191" s="4"/>
      <c r="AB191" s="4"/>
      <c r="AC191" s="4"/>
      <c r="AD191" s="4"/>
      <c r="AE191" s="4"/>
      <c r="AF191" s="81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ht="15.75" customHeight="1">
      <c r="A192" s="4"/>
      <c r="B192" s="51"/>
      <c r="C192" s="51"/>
      <c r="D192" s="51"/>
      <c r="E192" s="51"/>
      <c r="F192" s="51"/>
      <c r="G192" s="90"/>
      <c r="H192" s="51"/>
      <c r="I192" s="51"/>
      <c r="J192" s="51"/>
      <c r="K192" s="51"/>
      <c r="L192" s="51"/>
      <c r="M192" s="4"/>
      <c r="N192" s="4"/>
      <c r="O192" s="4"/>
      <c r="P192" s="4"/>
      <c r="Q192" s="91"/>
      <c r="R192" s="91"/>
      <c r="S192" s="93"/>
      <c r="T192" s="51"/>
      <c r="U192" s="51"/>
      <c r="V192" s="51"/>
      <c r="W192" s="4"/>
      <c r="X192" s="4"/>
      <c r="Y192" s="4"/>
      <c r="Z192" s="4"/>
      <c r="AA192" s="4"/>
      <c r="AB192" s="4"/>
      <c r="AC192" s="4"/>
      <c r="AD192" s="4"/>
      <c r="AE192" s="4"/>
      <c r="AF192" s="81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55" ht="15.75" customHeight="1">
      <c r="A193" s="4"/>
      <c r="B193" s="51"/>
      <c r="C193" s="51"/>
      <c r="D193" s="51"/>
      <c r="E193" s="51"/>
      <c r="F193" s="51"/>
      <c r="G193" s="90"/>
      <c r="H193" s="51"/>
      <c r="I193" s="51"/>
      <c r="J193" s="51"/>
      <c r="K193" s="51"/>
      <c r="L193" s="51"/>
      <c r="M193" s="4"/>
      <c r="N193" s="4"/>
      <c r="O193" s="4"/>
      <c r="P193" s="4"/>
      <c r="Q193" s="91"/>
      <c r="R193" s="91"/>
      <c r="S193" s="93"/>
      <c r="T193" s="51"/>
      <c r="U193" s="51"/>
      <c r="V193" s="51"/>
      <c r="W193" s="4"/>
      <c r="X193" s="4"/>
      <c r="Y193" s="4"/>
      <c r="Z193" s="4"/>
      <c r="AA193" s="4"/>
      <c r="AB193" s="4"/>
      <c r="AC193" s="4"/>
      <c r="AD193" s="4"/>
      <c r="AE193" s="4"/>
      <c r="AF193" s="81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55" ht="15.75" customHeight="1">
      <c r="A194" s="4"/>
      <c r="B194" s="51"/>
      <c r="C194" s="51"/>
      <c r="D194" s="51"/>
      <c r="E194" s="51"/>
      <c r="F194" s="51"/>
      <c r="G194" s="90"/>
      <c r="H194" s="51"/>
      <c r="I194" s="51"/>
      <c r="J194" s="51"/>
      <c r="K194" s="51"/>
      <c r="L194" s="51"/>
      <c r="M194" s="4"/>
      <c r="N194" s="4"/>
      <c r="O194" s="4"/>
      <c r="P194" s="4"/>
      <c r="Q194" s="91"/>
      <c r="R194" s="91"/>
      <c r="S194" s="93"/>
      <c r="T194" s="51"/>
      <c r="U194" s="51"/>
      <c r="V194" s="51"/>
      <c r="W194" s="4"/>
      <c r="X194" s="4"/>
      <c r="Y194" s="4"/>
      <c r="Z194" s="4"/>
      <c r="AA194" s="4"/>
      <c r="AB194" s="4"/>
      <c r="AC194" s="4"/>
      <c r="AD194" s="4"/>
      <c r="AE194" s="4"/>
      <c r="AF194" s="81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1:55" ht="15.75" customHeight="1">
      <c r="A195" s="4"/>
      <c r="B195" s="51"/>
      <c r="C195" s="51"/>
      <c r="D195" s="51"/>
      <c r="E195" s="51"/>
      <c r="F195" s="51"/>
      <c r="G195" s="90"/>
      <c r="H195" s="51"/>
      <c r="I195" s="51"/>
      <c r="J195" s="51"/>
      <c r="K195" s="51"/>
      <c r="L195" s="51"/>
      <c r="M195" s="4"/>
      <c r="N195" s="4"/>
      <c r="O195" s="4"/>
      <c r="P195" s="4"/>
      <c r="Q195" s="91"/>
      <c r="R195" s="91"/>
      <c r="S195" s="93"/>
      <c r="T195" s="51"/>
      <c r="U195" s="51"/>
      <c r="V195" s="51"/>
      <c r="W195" s="4"/>
      <c r="X195" s="4"/>
      <c r="Y195" s="4"/>
      <c r="Z195" s="4"/>
      <c r="AA195" s="4"/>
      <c r="AB195" s="4"/>
      <c r="AC195" s="4"/>
      <c r="AD195" s="4"/>
      <c r="AE195" s="4"/>
      <c r="AF195" s="81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1:55" ht="15.75" customHeight="1">
      <c r="A196" s="4"/>
      <c r="B196" s="51"/>
      <c r="C196" s="51"/>
      <c r="D196" s="51"/>
      <c r="E196" s="51"/>
      <c r="F196" s="51"/>
      <c r="G196" s="90"/>
      <c r="H196" s="51"/>
      <c r="I196" s="51"/>
      <c r="J196" s="51"/>
      <c r="K196" s="51"/>
      <c r="L196" s="51"/>
      <c r="M196" s="4"/>
      <c r="N196" s="4"/>
      <c r="O196" s="4"/>
      <c r="P196" s="4"/>
      <c r="Q196" s="91"/>
      <c r="R196" s="91"/>
      <c r="S196" s="93"/>
      <c r="T196" s="51"/>
      <c r="U196" s="51"/>
      <c r="V196" s="51"/>
      <c r="W196" s="4"/>
      <c r="X196" s="4"/>
      <c r="Y196" s="4"/>
      <c r="Z196" s="4"/>
      <c r="AA196" s="4"/>
      <c r="AB196" s="4"/>
      <c r="AC196" s="4"/>
      <c r="AD196" s="4"/>
      <c r="AE196" s="4"/>
      <c r="AF196" s="81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1:55" ht="15.75" customHeight="1">
      <c r="A197" s="4"/>
      <c r="B197" s="51"/>
      <c r="C197" s="51"/>
      <c r="D197" s="51"/>
      <c r="E197" s="51"/>
      <c r="F197" s="51"/>
      <c r="G197" s="90"/>
      <c r="H197" s="51"/>
      <c r="I197" s="51"/>
      <c r="J197" s="51"/>
      <c r="K197" s="51"/>
      <c r="L197" s="51"/>
      <c r="M197" s="4"/>
      <c r="N197" s="4"/>
      <c r="O197" s="4"/>
      <c r="P197" s="4"/>
      <c r="Q197" s="91"/>
      <c r="R197" s="91"/>
      <c r="S197" s="93"/>
      <c r="T197" s="51"/>
      <c r="U197" s="51"/>
      <c r="V197" s="51"/>
      <c r="W197" s="4"/>
      <c r="X197" s="4"/>
      <c r="Y197" s="4"/>
      <c r="Z197" s="4"/>
      <c r="AA197" s="4"/>
      <c r="AB197" s="4"/>
      <c r="AC197" s="4"/>
      <c r="AD197" s="4"/>
      <c r="AE197" s="4"/>
      <c r="AF197" s="81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1:55" ht="15.75" customHeight="1">
      <c r="A198" s="4"/>
      <c r="B198" s="51"/>
      <c r="C198" s="51"/>
      <c r="D198" s="51"/>
      <c r="E198" s="51"/>
      <c r="F198" s="51"/>
      <c r="G198" s="90"/>
      <c r="H198" s="51"/>
      <c r="I198" s="51"/>
      <c r="J198" s="51"/>
      <c r="K198" s="51"/>
      <c r="L198" s="51"/>
      <c r="M198" s="4"/>
      <c r="N198" s="4"/>
      <c r="O198" s="4"/>
      <c r="P198" s="4"/>
      <c r="Q198" s="91"/>
      <c r="R198" s="91"/>
      <c r="S198" s="93"/>
      <c r="T198" s="51"/>
      <c r="U198" s="51"/>
      <c r="V198" s="51"/>
      <c r="W198" s="4"/>
      <c r="X198" s="4"/>
      <c r="Y198" s="4"/>
      <c r="Z198" s="4"/>
      <c r="AA198" s="4"/>
      <c r="AB198" s="4"/>
      <c r="AC198" s="4"/>
      <c r="AD198" s="4"/>
      <c r="AE198" s="4"/>
      <c r="AF198" s="81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1:55" ht="15.75" customHeight="1">
      <c r="A199" s="4"/>
      <c r="B199" s="51"/>
      <c r="C199" s="51"/>
      <c r="D199" s="51"/>
      <c r="E199" s="51"/>
      <c r="F199" s="51"/>
      <c r="G199" s="90"/>
      <c r="H199" s="51"/>
      <c r="I199" s="51"/>
      <c r="J199" s="51"/>
      <c r="K199" s="51"/>
      <c r="L199" s="51"/>
      <c r="M199" s="4"/>
      <c r="N199" s="4"/>
      <c r="O199" s="4"/>
      <c r="P199" s="4"/>
      <c r="Q199" s="91"/>
      <c r="R199" s="91"/>
      <c r="S199" s="93"/>
      <c r="T199" s="51"/>
      <c r="U199" s="51"/>
      <c r="V199" s="51"/>
      <c r="W199" s="4"/>
      <c r="X199" s="4"/>
      <c r="Y199" s="4"/>
      <c r="Z199" s="4"/>
      <c r="AA199" s="4"/>
      <c r="AB199" s="4"/>
      <c r="AC199" s="4"/>
      <c r="AD199" s="4"/>
      <c r="AE199" s="4"/>
      <c r="AF199" s="81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1:55" ht="15.75" customHeight="1">
      <c r="A200" s="4"/>
      <c r="B200" s="51"/>
      <c r="C200" s="51"/>
      <c r="D200" s="51"/>
      <c r="E200" s="51"/>
      <c r="F200" s="51"/>
      <c r="G200" s="90"/>
      <c r="H200" s="51"/>
      <c r="I200" s="51"/>
      <c r="J200" s="51"/>
      <c r="K200" s="51"/>
      <c r="L200" s="51"/>
      <c r="M200" s="4"/>
      <c r="N200" s="4"/>
      <c r="O200" s="4"/>
      <c r="P200" s="4"/>
      <c r="Q200" s="91"/>
      <c r="R200" s="91"/>
      <c r="S200" s="93"/>
      <c r="T200" s="51"/>
      <c r="U200" s="51"/>
      <c r="V200" s="51"/>
      <c r="W200" s="4"/>
      <c r="X200" s="4"/>
      <c r="Y200" s="4"/>
      <c r="Z200" s="4"/>
      <c r="AA200" s="4"/>
      <c r="AB200" s="4"/>
      <c r="AC200" s="4"/>
      <c r="AD200" s="4"/>
      <c r="AE200" s="4"/>
      <c r="AF200" s="81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1:55" ht="15.75" customHeight="1">
      <c r="A201" s="4"/>
      <c r="B201" s="51"/>
      <c r="C201" s="51"/>
      <c r="D201" s="51"/>
      <c r="E201" s="51"/>
      <c r="F201" s="51"/>
      <c r="G201" s="90"/>
      <c r="H201" s="51"/>
      <c r="I201" s="51"/>
      <c r="J201" s="51"/>
      <c r="K201" s="51"/>
      <c r="L201" s="51"/>
      <c r="M201" s="4"/>
      <c r="N201" s="4"/>
      <c r="O201" s="4"/>
      <c r="P201" s="4"/>
      <c r="Q201" s="91"/>
      <c r="R201" s="91"/>
      <c r="S201" s="93"/>
      <c r="T201" s="51"/>
      <c r="U201" s="51"/>
      <c r="V201" s="51"/>
      <c r="W201" s="4"/>
      <c r="X201" s="4"/>
      <c r="Y201" s="4"/>
      <c r="Z201" s="4"/>
      <c r="AA201" s="4"/>
      <c r="AB201" s="4"/>
      <c r="AC201" s="4"/>
      <c r="AD201" s="4"/>
      <c r="AE201" s="4"/>
      <c r="AF201" s="81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1:55" ht="15.75" customHeight="1">
      <c r="A202" s="4"/>
      <c r="B202" s="51"/>
      <c r="C202" s="51"/>
      <c r="D202" s="51"/>
      <c r="E202" s="51"/>
      <c r="F202" s="51"/>
      <c r="G202" s="90"/>
      <c r="H202" s="51"/>
      <c r="I202" s="51"/>
      <c r="J202" s="51"/>
      <c r="K202" s="51"/>
      <c r="L202" s="51"/>
      <c r="M202" s="4"/>
      <c r="N202" s="4"/>
      <c r="O202" s="4"/>
      <c r="P202" s="4"/>
      <c r="Q202" s="91"/>
      <c r="R202" s="91"/>
      <c r="S202" s="93"/>
      <c r="T202" s="51"/>
      <c r="U202" s="51"/>
      <c r="V202" s="51"/>
      <c r="W202" s="4"/>
      <c r="X202" s="4"/>
      <c r="Y202" s="4"/>
      <c r="Z202" s="4"/>
      <c r="AA202" s="4"/>
      <c r="AB202" s="4"/>
      <c r="AC202" s="4"/>
      <c r="AD202" s="4"/>
      <c r="AE202" s="4"/>
      <c r="AF202" s="81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1:55" ht="15.75" customHeight="1">
      <c r="A203" s="4"/>
      <c r="B203" s="51"/>
      <c r="C203" s="51"/>
      <c r="D203" s="51"/>
      <c r="E203" s="51"/>
      <c r="F203" s="51"/>
      <c r="G203" s="90"/>
      <c r="H203" s="51"/>
      <c r="I203" s="51"/>
      <c r="J203" s="51"/>
      <c r="K203" s="51"/>
      <c r="L203" s="51"/>
      <c r="M203" s="4"/>
      <c r="N203" s="4"/>
      <c r="O203" s="4"/>
      <c r="P203" s="4"/>
      <c r="Q203" s="91"/>
      <c r="R203" s="91"/>
      <c r="S203" s="93"/>
      <c r="T203" s="51"/>
      <c r="U203" s="51"/>
      <c r="V203" s="51"/>
      <c r="W203" s="4"/>
      <c r="X203" s="4"/>
      <c r="Y203" s="4"/>
      <c r="Z203" s="4"/>
      <c r="AA203" s="4"/>
      <c r="AB203" s="4"/>
      <c r="AC203" s="4"/>
      <c r="AD203" s="4"/>
      <c r="AE203" s="4"/>
      <c r="AF203" s="81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1:55" ht="15.75" customHeight="1">
      <c r="A204" s="4"/>
      <c r="B204" s="51"/>
      <c r="C204" s="51"/>
      <c r="D204" s="51"/>
      <c r="E204" s="51"/>
      <c r="F204" s="51"/>
      <c r="G204" s="90"/>
      <c r="H204" s="51"/>
      <c r="I204" s="51"/>
      <c r="J204" s="51"/>
      <c r="K204" s="51"/>
      <c r="L204" s="51"/>
      <c r="M204" s="4"/>
      <c r="N204" s="4"/>
      <c r="O204" s="4"/>
      <c r="P204" s="4"/>
      <c r="Q204" s="91"/>
      <c r="R204" s="91"/>
      <c r="S204" s="93"/>
      <c r="T204" s="51"/>
      <c r="U204" s="51"/>
      <c r="V204" s="51"/>
      <c r="W204" s="4"/>
      <c r="X204" s="4"/>
      <c r="Y204" s="4"/>
      <c r="Z204" s="4"/>
      <c r="AA204" s="4"/>
      <c r="AB204" s="4"/>
      <c r="AC204" s="4"/>
      <c r="AD204" s="4"/>
      <c r="AE204" s="4"/>
      <c r="AF204" s="81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1:55" ht="15.75" customHeight="1">
      <c r="A205" s="4"/>
      <c r="B205" s="51"/>
      <c r="C205" s="51"/>
      <c r="D205" s="51"/>
      <c r="E205" s="51"/>
      <c r="F205" s="51"/>
      <c r="G205" s="90"/>
      <c r="H205" s="51"/>
      <c r="I205" s="51"/>
      <c r="J205" s="51"/>
      <c r="K205" s="51"/>
      <c r="L205" s="51"/>
      <c r="M205" s="4"/>
      <c r="N205" s="4"/>
      <c r="O205" s="4"/>
      <c r="P205" s="4"/>
      <c r="Q205" s="91"/>
      <c r="R205" s="91"/>
      <c r="S205" s="93"/>
      <c r="T205" s="51"/>
      <c r="U205" s="51"/>
      <c r="V205" s="51"/>
      <c r="W205" s="4"/>
      <c r="X205" s="4"/>
      <c r="Y205" s="4"/>
      <c r="Z205" s="4"/>
      <c r="AA205" s="4"/>
      <c r="AB205" s="4"/>
      <c r="AC205" s="4"/>
      <c r="AD205" s="4"/>
      <c r="AE205" s="4"/>
      <c r="AF205" s="81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ht="15.75" customHeight="1">
      <c r="A206" s="4"/>
      <c r="B206" s="51"/>
      <c r="C206" s="51"/>
      <c r="D206" s="51"/>
      <c r="E206" s="51"/>
      <c r="F206" s="51"/>
      <c r="G206" s="90"/>
      <c r="H206" s="51"/>
      <c r="I206" s="51"/>
      <c r="J206" s="51"/>
      <c r="K206" s="51"/>
      <c r="L206" s="51"/>
      <c r="M206" s="4"/>
      <c r="N206" s="4"/>
      <c r="O206" s="4"/>
      <c r="P206" s="4"/>
      <c r="Q206" s="91"/>
      <c r="R206" s="91"/>
      <c r="S206" s="93"/>
      <c r="T206" s="51"/>
      <c r="U206" s="51"/>
      <c r="V206" s="51"/>
      <c r="W206" s="4"/>
      <c r="X206" s="4"/>
      <c r="Y206" s="4"/>
      <c r="Z206" s="4"/>
      <c r="AA206" s="4"/>
      <c r="AB206" s="4"/>
      <c r="AC206" s="4"/>
      <c r="AD206" s="4"/>
      <c r="AE206" s="4"/>
      <c r="AF206" s="81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1:55" ht="15.75" customHeight="1">
      <c r="A207" s="4"/>
      <c r="B207" s="51"/>
      <c r="C207" s="51"/>
      <c r="D207" s="51"/>
      <c r="E207" s="51"/>
      <c r="F207" s="51"/>
      <c r="G207" s="90"/>
      <c r="H207" s="51"/>
      <c r="I207" s="51"/>
      <c r="J207" s="51"/>
      <c r="K207" s="51"/>
      <c r="L207" s="51"/>
      <c r="M207" s="4"/>
      <c r="N207" s="4"/>
      <c r="O207" s="4"/>
      <c r="P207" s="4"/>
      <c r="Q207" s="91"/>
      <c r="R207" s="91"/>
      <c r="S207" s="93"/>
      <c r="T207" s="51"/>
      <c r="U207" s="51"/>
      <c r="V207" s="51"/>
      <c r="W207" s="4"/>
      <c r="X207" s="4"/>
      <c r="Y207" s="4"/>
      <c r="Z207" s="4"/>
      <c r="AA207" s="4"/>
      <c r="AB207" s="4"/>
      <c r="AC207" s="4"/>
      <c r="AD207" s="4"/>
      <c r="AE207" s="4"/>
      <c r="AF207" s="81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1:55" ht="15.75" customHeight="1">
      <c r="A208" s="4"/>
      <c r="B208" s="51"/>
      <c r="C208" s="51"/>
      <c r="D208" s="51"/>
      <c r="E208" s="51"/>
      <c r="F208" s="51"/>
      <c r="G208" s="90"/>
      <c r="H208" s="51"/>
      <c r="I208" s="51"/>
      <c r="J208" s="51"/>
      <c r="K208" s="51"/>
      <c r="L208" s="51"/>
      <c r="M208" s="4"/>
      <c r="N208" s="4"/>
      <c r="O208" s="4"/>
      <c r="P208" s="4"/>
      <c r="Q208" s="91"/>
      <c r="R208" s="91"/>
      <c r="S208" s="93"/>
      <c r="T208" s="51"/>
      <c r="U208" s="51"/>
      <c r="V208" s="51"/>
      <c r="W208" s="4"/>
      <c r="X208" s="4"/>
      <c r="Y208" s="4"/>
      <c r="Z208" s="4"/>
      <c r="AA208" s="4"/>
      <c r="AB208" s="4"/>
      <c r="AC208" s="4"/>
      <c r="AD208" s="4"/>
      <c r="AE208" s="4"/>
      <c r="AF208" s="81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1:55" ht="15.75" customHeight="1">
      <c r="A209" s="4"/>
      <c r="B209" s="51"/>
      <c r="C209" s="51"/>
      <c r="D209" s="51"/>
      <c r="E209" s="51"/>
      <c r="F209" s="51"/>
      <c r="G209" s="90"/>
      <c r="H209" s="51"/>
      <c r="I209" s="51"/>
      <c r="J209" s="51"/>
      <c r="K209" s="51"/>
      <c r="L209" s="51"/>
      <c r="M209" s="4"/>
      <c r="N209" s="4"/>
      <c r="O209" s="4"/>
      <c r="P209" s="4"/>
      <c r="Q209" s="91"/>
      <c r="R209" s="91"/>
      <c r="S209" s="93"/>
      <c r="T209" s="51"/>
      <c r="U209" s="51"/>
      <c r="V209" s="51"/>
      <c r="W209" s="4"/>
      <c r="X209" s="4"/>
      <c r="Y209" s="4"/>
      <c r="Z209" s="4"/>
      <c r="AA209" s="4"/>
      <c r="AB209" s="4"/>
      <c r="AC209" s="4"/>
      <c r="AD209" s="4"/>
      <c r="AE209" s="4"/>
      <c r="AF209" s="81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1:55" ht="15.75" customHeight="1">
      <c r="A210" s="4"/>
      <c r="B210" s="51"/>
      <c r="C210" s="51"/>
      <c r="D210" s="51"/>
      <c r="E210" s="51"/>
      <c r="F210" s="51"/>
      <c r="G210" s="90"/>
      <c r="H210" s="51"/>
      <c r="I210" s="51"/>
      <c r="J210" s="51"/>
      <c r="K210" s="51"/>
      <c r="L210" s="51"/>
      <c r="M210" s="4"/>
      <c r="N210" s="4"/>
      <c r="O210" s="4"/>
      <c r="P210" s="4"/>
      <c r="Q210" s="91"/>
      <c r="R210" s="91"/>
      <c r="S210" s="93"/>
      <c r="T210" s="51"/>
      <c r="U210" s="51"/>
      <c r="V210" s="51"/>
      <c r="W210" s="4"/>
      <c r="X210" s="4"/>
      <c r="Y210" s="4"/>
      <c r="Z210" s="4"/>
      <c r="AA210" s="4"/>
      <c r="AB210" s="4"/>
      <c r="AC210" s="4"/>
      <c r="AD210" s="4"/>
      <c r="AE210" s="4"/>
      <c r="AF210" s="81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1:55" ht="15.75" customHeight="1">
      <c r="A211" s="4"/>
      <c r="B211" s="51"/>
      <c r="C211" s="51"/>
      <c r="D211" s="51"/>
      <c r="E211" s="51"/>
      <c r="F211" s="51"/>
      <c r="G211" s="90"/>
      <c r="H211" s="51"/>
      <c r="I211" s="51"/>
      <c r="J211" s="51"/>
      <c r="K211" s="51"/>
      <c r="L211" s="51"/>
      <c r="M211" s="4"/>
      <c r="N211" s="4"/>
      <c r="O211" s="4"/>
      <c r="P211" s="4"/>
      <c r="Q211" s="91"/>
      <c r="R211" s="91"/>
      <c r="S211" s="93"/>
      <c r="T211" s="51"/>
      <c r="U211" s="51"/>
      <c r="V211" s="51"/>
      <c r="W211" s="4"/>
      <c r="X211" s="4"/>
      <c r="Y211" s="4"/>
      <c r="Z211" s="4"/>
      <c r="AA211" s="4"/>
      <c r="AB211" s="4"/>
      <c r="AC211" s="4"/>
      <c r="AD211" s="4"/>
      <c r="AE211" s="4"/>
      <c r="AF211" s="81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1:55" ht="15.75" customHeight="1">
      <c r="A212" s="4"/>
      <c r="B212" s="51"/>
      <c r="C212" s="51"/>
      <c r="D212" s="51"/>
      <c r="E212" s="51"/>
      <c r="F212" s="51"/>
      <c r="G212" s="90"/>
      <c r="H212" s="51"/>
      <c r="I212" s="51"/>
      <c r="J212" s="51"/>
      <c r="K212" s="51"/>
      <c r="L212" s="51"/>
      <c r="M212" s="4"/>
      <c r="N212" s="4"/>
      <c r="O212" s="4"/>
      <c r="P212" s="4"/>
      <c r="Q212" s="91"/>
      <c r="R212" s="91"/>
      <c r="S212" s="93"/>
      <c r="T212" s="51"/>
      <c r="U212" s="51"/>
      <c r="V212" s="51"/>
      <c r="W212" s="4"/>
      <c r="X212" s="4"/>
      <c r="Y212" s="4"/>
      <c r="Z212" s="4"/>
      <c r="AA212" s="4"/>
      <c r="AB212" s="4"/>
      <c r="AC212" s="4"/>
      <c r="AD212" s="4"/>
      <c r="AE212" s="4"/>
      <c r="AF212" s="81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1:55" ht="15.75" customHeight="1">
      <c r="A213" s="4"/>
      <c r="B213" s="51"/>
      <c r="C213" s="51"/>
      <c r="D213" s="51"/>
      <c r="E213" s="51"/>
      <c r="F213" s="51"/>
      <c r="G213" s="90"/>
      <c r="H213" s="51"/>
      <c r="I213" s="51"/>
      <c r="J213" s="51"/>
      <c r="K213" s="51"/>
      <c r="L213" s="51"/>
      <c r="M213" s="4"/>
      <c r="N213" s="4"/>
      <c r="O213" s="4"/>
      <c r="P213" s="4"/>
      <c r="Q213" s="91"/>
      <c r="R213" s="91"/>
      <c r="S213" s="93"/>
      <c r="T213" s="51"/>
      <c r="U213" s="51"/>
      <c r="V213" s="51"/>
      <c r="W213" s="4"/>
      <c r="X213" s="4"/>
      <c r="Y213" s="4"/>
      <c r="Z213" s="4"/>
      <c r="AA213" s="4"/>
      <c r="AB213" s="4"/>
      <c r="AC213" s="4"/>
      <c r="AD213" s="4"/>
      <c r="AE213" s="4"/>
      <c r="AF213" s="81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1:55" ht="15.75" customHeight="1">
      <c r="A214" s="4"/>
      <c r="B214" s="51"/>
      <c r="C214" s="51"/>
      <c r="D214" s="51"/>
      <c r="E214" s="51"/>
      <c r="F214" s="51"/>
      <c r="G214" s="90"/>
      <c r="H214" s="51"/>
      <c r="I214" s="51"/>
      <c r="J214" s="51"/>
      <c r="K214" s="51"/>
      <c r="L214" s="51"/>
      <c r="M214" s="4"/>
      <c r="N214" s="4"/>
      <c r="O214" s="4"/>
      <c r="P214" s="4"/>
      <c r="Q214" s="91"/>
      <c r="R214" s="91"/>
      <c r="S214" s="93"/>
      <c r="T214" s="51"/>
      <c r="U214" s="51"/>
      <c r="V214" s="51"/>
      <c r="W214" s="4"/>
      <c r="X214" s="4"/>
      <c r="Y214" s="4"/>
      <c r="Z214" s="4"/>
      <c r="AA214" s="4"/>
      <c r="AB214" s="4"/>
      <c r="AC214" s="4"/>
      <c r="AD214" s="4"/>
      <c r="AE214" s="4"/>
      <c r="AF214" s="81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ht="15.75" customHeight="1">
      <c r="A215" s="4"/>
      <c r="B215" s="51"/>
      <c r="C215" s="51"/>
      <c r="D215" s="51"/>
      <c r="E215" s="51"/>
      <c r="F215" s="51"/>
      <c r="G215" s="90"/>
      <c r="H215" s="51"/>
      <c r="I215" s="51"/>
      <c r="J215" s="51"/>
      <c r="K215" s="51"/>
      <c r="L215" s="51"/>
      <c r="M215" s="4"/>
      <c r="N215" s="4"/>
      <c r="O215" s="4"/>
      <c r="P215" s="4"/>
      <c r="Q215" s="91"/>
      <c r="R215" s="91"/>
      <c r="S215" s="93"/>
      <c r="T215" s="51"/>
      <c r="U215" s="51"/>
      <c r="V215" s="51"/>
      <c r="W215" s="4"/>
      <c r="X215" s="4"/>
      <c r="Y215" s="4"/>
      <c r="Z215" s="4"/>
      <c r="AA215" s="4"/>
      <c r="AB215" s="4"/>
      <c r="AC215" s="4"/>
      <c r="AD215" s="4"/>
      <c r="AE215" s="4"/>
      <c r="AF215" s="81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1:55" ht="15.75" customHeight="1">
      <c r="A216" s="4"/>
      <c r="B216" s="51"/>
      <c r="C216" s="51"/>
      <c r="D216" s="51"/>
      <c r="E216" s="51"/>
      <c r="F216" s="51"/>
      <c r="G216" s="90"/>
      <c r="H216" s="51"/>
      <c r="I216" s="51"/>
      <c r="J216" s="51"/>
      <c r="K216" s="51"/>
      <c r="L216" s="51"/>
      <c r="M216" s="4"/>
      <c r="N216" s="4"/>
      <c r="O216" s="4"/>
      <c r="P216" s="4"/>
      <c r="Q216" s="91"/>
      <c r="R216" s="91"/>
      <c r="S216" s="93"/>
      <c r="T216" s="51"/>
      <c r="U216" s="51"/>
      <c r="V216" s="51"/>
      <c r="W216" s="4"/>
      <c r="X216" s="4"/>
      <c r="Y216" s="4"/>
      <c r="Z216" s="4"/>
      <c r="AA216" s="4"/>
      <c r="AB216" s="4"/>
      <c r="AC216" s="4"/>
      <c r="AD216" s="4"/>
      <c r="AE216" s="4"/>
      <c r="AF216" s="81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1:55" ht="15.75" customHeight="1">
      <c r="A217" s="4"/>
      <c r="B217" s="51"/>
      <c r="C217" s="51"/>
      <c r="D217" s="51"/>
      <c r="E217" s="51"/>
      <c r="F217" s="51"/>
      <c r="G217" s="90"/>
      <c r="H217" s="51"/>
      <c r="I217" s="51"/>
      <c r="J217" s="51"/>
      <c r="K217" s="51"/>
      <c r="L217" s="51"/>
      <c r="M217" s="4"/>
      <c r="N217" s="4"/>
      <c r="O217" s="4"/>
      <c r="P217" s="4"/>
      <c r="Q217" s="91"/>
      <c r="R217" s="91"/>
      <c r="S217" s="93"/>
      <c r="T217" s="51"/>
      <c r="U217" s="51"/>
      <c r="V217" s="51"/>
      <c r="W217" s="4"/>
      <c r="X217" s="4"/>
      <c r="Y217" s="4"/>
      <c r="Z217" s="4"/>
      <c r="AA217" s="4"/>
      <c r="AB217" s="4"/>
      <c r="AC217" s="4"/>
      <c r="AD217" s="4"/>
      <c r="AE217" s="4"/>
      <c r="AF217" s="81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1:55" ht="15.75" customHeight="1">
      <c r="A218" s="4"/>
      <c r="B218" s="51"/>
      <c r="C218" s="51"/>
      <c r="D218" s="51"/>
      <c r="E218" s="51"/>
      <c r="F218" s="51"/>
      <c r="G218" s="90"/>
      <c r="H218" s="51"/>
      <c r="I218" s="51"/>
      <c r="J218" s="51"/>
      <c r="K218" s="51"/>
      <c r="L218" s="51"/>
      <c r="M218" s="4"/>
      <c r="N218" s="4"/>
      <c r="O218" s="4"/>
      <c r="P218" s="4"/>
      <c r="Q218" s="91"/>
      <c r="R218" s="91"/>
      <c r="S218" s="93"/>
      <c r="T218" s="51"/>
      <c r="U218" s="51"/>
      <c r="V218" s="51"/>
      <c r="W218" s="4"/>
      <c r="X218" s="4"/>
      <c r="Y218" s="4"/>
      <c r="Z218" s="4"/>
      <c r="AA218" s="4"/>
      <c r="AB218" s="4"/>
      <c r="AC218" s="4"/>
      <c r="AD218" s="4"/>
      <c r="AE218" s="4"/>
      <c r="AF218" s="81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ht="15.75" customHeight="1">
      <c r="A219" s="4"/>
      <c r="B219" s="51"/>
      <c r="C219" s="51"/>
      <c r="D219" s="51"/>
      <c r="E219" s="51"/>
      <c r="F219" s="51"/>
      <c r="G219" s="90"/>
      <c r="H219" s="51"/>
      <c r="I219" s="51"/>
      <c r="J219" s="51"/>
      <c r="K219" s="51"/>
      <c r="L219" s="51"/>
      <c r="M219" s="4"/>
      <c r="N219" s="4"/>
      <c r="O219" s="4"/>
      <c r="P219" s="4"/>
      <c r="Q219" s="91"/>
      <c r="R219" s="91"/>
      <c r="S219" s="93"/>
      <c r="T219" s="51"/>
      <c r="U219" s="51"/>
      <c r="V219" s="51"/>
      <c r="W219" s="4"/>
      <c r="X219" s="4"/>
      <c r="Y219" s="4"/>
      <c r="Z219" s="4"/>
      <c r="AA219" s="4"/>
      <c r="AB219" s="4"/>
      <c r="AC219" s="4"/>
      <c r="AD219" s="4"/>
      <c r="AE219" s="4"/>
      <c r="AF219" s="81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ht="15.75" customHeight="1">
      <c r="A220" s="4"/>
      <c r="B220" s="51"/>
      <c r="C220" s="51"/>
      <c r="D220" s="51"/>
      <c r="E220" s="51"/>
      <c r="F220" s="51"/>
      <c r="G220" s="90"/>
      <c r="H220" s="51"/>
      <c r="I220" s="51"/>
      <c r="J220" s="51"/>
      <c r="K220" s="51"/>
      <c r="L220" s="51"/>
      <c r="M220" s="4"/>
      <c r="N220" s="4"/>
      <c r="O220" s="4"/>
      <c r="P220" s="4"/>
      <c r="Q220" s="91"/>
      <c r="R220" s="91"/>
      <c r="S220" s="93"/>
      <c r="T220" s="51"/>
      <c r="U220" s="51"/>
      <c r="V220" s="51"/>
      <c r="W220" s="4"/>
      <c r="X220" s="4"/>
      <c r="Y220" s="4"/>
      <c r="Z220" s="4"/>
      <c r="AA220" s="4"/>
      <c r="AB220" s="4"/>
      <c r="AC220" s="4"/>
      <c r="AD220" s="4"/>
      <c r="AE220" s="4"/>
      <c r="AF220" s="81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ht="15.75" customHeight="1">
      <c r="A221" s="4"/>
      <c r="B221" s="51"/>
      <c r="C221" s="51"/>
      <c r="D221" s="51"/>
      <c r="E221" s="51"/>
      <c r="F221" s="51"/>
      <c r="G221" s="90"/>
      <c r="H221" s="51"/>
      <c r="I221" s="51"/>
      <c r="J221" s="51"/>
      <c r="K221" s="51"/>
      <c r="L221" s="51"/>
      <c r="M221" s="4"/>
      <c r="N221" s="4"/>
      <c r="O221" s="4"/>
      <c r="P221" s="4"/>
      <c r="Q221" s="91"/>
      <c r="R221" s="91"/>
      <c r="S221" s="93"/>
      <c r="T221" s="51"/>
      <c r="U221" s="51"/>
      <c r="V221" s="51"/>
      <c r="W221" s="4"/>
      <c r="X221" s="4"/>
      <c r="Y221" s="4"/>
      <c r="Z221" s="4"/>
      <c r="AA221" s="4"/>
      <c r="AB221" s="4"/>
      <c r="AC221" s="4"/>
      <c r="AD221" s="4"/>
      <c r="AE221" s="4"/>
      <c r="AF221" s="81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ht="15.75" customHeight="1">
      <c r="A222" s="4"/>
      <c r="B222" s="51"/>
      <c r="C222" s="51"/>
      <c r="D222" s="51"/>
      <c r="E222" s="51"/>
      <c r="F222" s="51"/>
      <c r="G222" s="90"/>
      <c r="H222" s="51"/>
      <c r="I222" s="51"/>
      <c r="J222" s="51"/>
      <c r="K222" s="51"/>
      <c r="L222" s="51"/>
      <c r="M222" s="4"/>
      <c r="N222" s="4"/>
      <c r="O222" s="4"/>
      <c r="P222" s="4"/>
      <c r="Q222" s="91"/>
      <c r="R222" s="91"/>
      <c r="S222" s="93"/>
      <c r="T222" s="51"/>
      <c r="U222" s="51"/>
      <c r="V222" s="51"/>
      <c r="W222" s="4"/>
      <c r="X222" s="4"/>
      <c r="Y222" s="4"/>
      <c r="Z222" s="4"/>
      <c r="AA222" s="4"/>
      <c r="AB222" s="4"/>
      <c r="AC222" s="4"/>
      <c r="AD222" s="4"/>
      <c r="AE222" s="4"/>
      <c r="AF222" s="81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ht="15.75" customHeight="1">
      <c r="A223" s="4"/>
      <c r="B223" s="51"/>
      <c r="C223" s="51"/>
      <c r="D223" s="51"/>
      <c r="E223" s="51"/>
      <c r="F223" s="51"/>
      <c r="G223" s="90"/>
      <c r="H223" s="51"/>
      <c r="I223" s="51"/>
      <c r="J223" s="51"/>
      <c r="K223" s="51"/>
      <c r="L223" s="51"/>
      <c r="M223" s="4"/>
      <c r="N223" s="4"/>
      <c r="O223" s="4"/>
      <c r="P223" s="4"/>
      <c r="Q223" s="91"/>
      <c r="R223" s="91"/>
      <c r="S223" s="93"/>
      <c r="T223" s="51"/>
      <c r="U223" s="51"/>
      <c r="V223" s="51"/>
      <c r="W223" s="4"/>
      <c r="X223" s="4"/>
      <c r="Y223" s="4"/>
      <c r="Z223" s="4"/>
      <c r="AA223" s="4"/>
      <c r="AB223" s="4"/>
      <c r="AC223" s="4"/>
      <c r="AD223" s="4"/>
      <c r="AE223" s="4"/>
      <c r="AF223" s="81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ht="15.75" customHeight="1">
      <c r="A224" s="4"/>
      <c r="B224" s="51"/>
      <c r="C224" s="51"/>
      <c r="D224" s="51"/>
      <c r="E224" s="51"/>
      <c r="F224" s="51"/>
      <c r="G224" s="90"/>
      <c r="H224" s="51"/>
      <c r="I224" s="51"/>
      <c r="J224" s="51"/>
      <c r="K224" s="51"/>
      <c r="L224" s="51"/>
      <c r="M224" s="4"/>
      <c r="N224" s="4"/>
      <c r="O224" s="4"/>
      <c r="P224" s="4"/>
      <c r="Q224" s="91"/>
      <c r="R224" s="91"/>
      <c r="S224" s="93"/>
      <c r="T224" s="51"/>
      <c r="U224" s="51"/>
      <c r="V224" s="51"/>
      <c r="W224" s="4"/>
      <c r="X224" s="4"/>
      <c r="Y224" s="4"/>
      <c r="Z224" s="4"/>
      <c r="AA224" s="4"/>
      <c r="AB224" s="4"/>
      <c r="AC224" s="4"/>
      <c r="AD224" s="4"/>
      <c r="AE224" s="4"/>
      <c r="AF224" s="81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1:55" ht="15.75" customHeight="1">
      <c r="A225" s="4"/>
      <c r="B225" s="51"/>
      <c r="C225" s="51"/>
      <c r="D225" s="51"/>
      <c r="E225" s="51"/>
      <c r="F225" s="51"/>
      <c r="G225" s="90"/>
      <c r="H225" s="51"/>
      <c r="I225" s="51"/>
      <c r="J225" s="51"/>
      <c r="K225" s="51"/>
      <c r="L225" s="51"/>
      <c r="M225" s="4"/>
      <c r="N225" s="4"/>
      <c r="O225" s="4"/>
      <c r="P225" s="4"/>
      <c r="Q225" s="91"/>
      <c r="R225" s="91"/>
      <c r="S225" s="93"/>
      <c r="T225" s="51"/>
      <c r="U225" s="51"/>
      <c r="V225" s="51"/>
      <c r="W225" s="4"/>
      <c r="X225" s="4"/>
      <c r="Y225" s="4"/>
      <c r="Z225" s="4"/>
      <c r="AA225" s="4"/>
      <c r="AB225" s="4"/>
      <c r="AC225" s="4"/>
      <c r="AD225" s="4"/>
      <c r="AE225" s="4"/>
      <c r="AF225" s="81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1:55" ht="15.75" customHeight="1">
      <c r="A226" s="4"/>
      <c r="B226" s="51"/>
      <c r="C226" s="51"/>
      <c r="D226" s="51"/>
      <c r="E226" s="51"/>
      <c r="F226" s="51"/>
      <c r="G226" s="90"/>
      <c r="H226" s="51"/>
      <c r="I226" s="51"/>
      <c r="J226" s="51"/>
      <c r="K226" s="51"/>
      <c r="L226" s="51"/>
      <c r="M226" s="4"/>
      <c r="N226" s="4"/>
      <c r="O226" s="4"/>
      <c r="P226" s="4"/>
      <c r="Q226" s="91"/>
      <c r="R226" s="91"/>
      <c r="S226" s="93"/>
      <c r="T226" s="51"/>
      <c r="U226" s="51"/>
      <c r="V226" s="51"/>
      <c r="W226" s="4"/>
      <c r="X226" s="4"/>
      <c r="Y226" s="4"/>
      <c r="Z226" s="4"/>
      <c r="AA226" s="4"/>
      <c r="AB226" s="4"/>
      <c r="AC226" s="4"/>
      <c r="AD226" s="4"/>
      <c r="AE226" s="4"/>
      <c r="AF226" s="81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1:55" ht="15.75" customHeight="1">
      <c r="A227" s="4"/>
      <c r="B227" s="51"/>
      <c r="C227" s="51"/>
      <c r="D227" s="51"/>
      <c r="E227" s="51"/>
      <c r="F227" s="51"/>
      <c r="G227" s="90"/>
      <c r="H227" s="51"/>
      <c r="I227" s="51"/>
      <c r="J227" s="51"/>
      <c r="K227" s="51"/>
      <c r="L227" s="51"/>
      <c r="M227" s="4"/>
      <c r="N227" s="4"/>
      <c r="O227" s="4"/>
      <c r="P227" s="4"/>
      <c r="Q227" s="91"/>
      <c r="R227" s="91"/>
      <c r="S227" s="93"/>
      <c r="T227" s="51"/>
      <c r="U227" s="51"/>
      <c r="V227" s="51"/>
      <c r="W227" s="4"/>
      <c r="X227" s="4"/>
      <c r="Y227" s="4"/>
      <c r="Z227" s="4"/>
      <c r="AA227" s="4"/>
      <c r="AB227" s="4"/>
      <c r="AC227" s="4"/>
      <c r="AD227" s="4"/>
      <c r="AE227" s="4"/>
      <c r="AF227" s="81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1:55" ht="15.75" customHeight="1">
      <c r="A228" s="4"/>
      <c r="B228" s="51"/>
      <c r="C228" s="51"/>
      <c r="D228" s="51"/>
      <c r="E228" s="51"/>
      <c r="F228" s="51"/>
      <c r="G228" s="90"/>
      <c r="H228" s="51"/>
      <c r="I228" s="51"/>
      <c r="J228" s="51"/>
      <c r="K228" s="51"/>
      <c r="L228" s="51"/>
      <c r="M228" s="4"/>
      <c r="N228" s="4"/>
      <c r="O228" s="4"/>
      <c r="P228" s="4"/>
      <c r="Q228" s="91"/>
      <c r="R228" s="91"/>
      <c r="S228" s="93"/>
      <c r="T228" s="51"/>
      <c r="U228" s="51"/>
      <c r="V228" s="51"/>
      <c r="W228" s="4"/>
      <c r="X228" s="4"/>
      <c r="Y228" s="4"/>
      <c r="Z228" s="4"/>
      <c r="AA228" s="4"/>
      <c r="AB228" s="4"/>
      <c r="AC228" s="4"/>
      <c r="AD228" s="4"/>
      <c r="AE228" s="4"/>
      <c r="AF228" s="81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1:55" ht="15.75" customHeight="1">
      <c r="A229" s="4"/>
      <c r="B229" s="51"/>
      <c r="C229" s="51"/>
      <c r="D229" s="51"/>
      <c r="E229" s="51"/>
      <c r="F229" s="51"/>
      <c r="G229" s="90"/>
      <c r="H229" s="51"/>
      <c r="I229" s="51"/>
      <c r="J229" s="51"/>
      <c r="K229" s="51"/>
      <c r="L229" s="51"/>
      <c r="M229" s="4"/>
      <c r="N229" s="4"/>
      <c r="O229" s="4"/>
      <c r="P229" s="4"/>
      <c r="Q229" s="91"/>
      <c r="R229" s="91"/>
      <c r="S229" s="93"/>
      <c r="T229" s="51"/>
      <c r="U229" s="51"/>
      <c r="V229" s="51"/>
      <c r="W229" s="4"/>
      <c r="X229" s="4"/>
      <c r="Y229" s="4"/>
      <c r="Z229" s="4"/>
      <c r="AA229" s="4"/>
      <c r="AB229" s="4"/>
      <c r="AC229" s="4"/>
      <c r="AD229" s="4"/>
      <c r="AE229" s="4"/>
      <c r="AF229" s="81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ht="15.75" customHeight="1">
      <c r="A230" s="4"/>
      <c r="B230" s="51"/>
      <c r="C230" s="51"/>
      <c r="D230" s="51"/>
      <c r="E230" s="51"/>
      <c r="F230" s="51"/>
      <c r="G230" s="90"/>
      <c r="H230" s="51"/>
      <c r="I230" s="51"/>
      <c r="J230" s="51"/>
      <c r="K230" s="51"/>
      <c r="L230" s="51"/>
      <c r="M230" s="4"/>
      <c r="N230" s="4"/>
      <c r="O230" s="4"/>
      <c r="P230" s="4"/>
      <c r="Q230" s="91"/>
      <c r="R230" s="91"/>
      <c r="S230" s="93"/>
      <c r="T230" s="51"/>
      <c r="U230" s="51"/>
      <c r="V230" s="51"/>
      <c r="W230" s="4"/>
      <c r="X230" s="4"/>
      <c r="Y230" s="4"/>
      <c r="Z230" s="4"/>
      <c r="AA230" s="4"/>
      <c r="AB230" s="4"/>
      <c r="AC230" s="4"/>
      <c r="AD230" s="4"/>
      <c r="AE230" s="4"/>
      <c r="AF230" s="81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ht="15.75" customHeight="1">
      <c r="A231" s="4"/>
      <c r="B231" s="51"/>
      <c r="C231" s="51"/>
      <c r="D231" s="51"/>
      <c r="E231" s="51"/>
      <c r="F231" s="51"/>
      <c r="G231" s="90"/>
      <c r="H231" s="51"/>
      <c r="I231" s="51"/>
      <c r="J231" s="51"/>
      <c r="K231" s="51"/>
      <c r="L231" s="51"/>
      <c r="M231" s="4"/>
      <c r="N231" s="4"/>
      <c r="O231" s="4"/>
      <c r="P231" s="4"/>
      <c r="Q231" s="91"/>
      <c r="R231" s="91"/>
      <c r="S231" s="93"/>
      <c r="T231" s="51"/>
      <c r="U231" s="51"/>
      <c r="V231" s="51"/>
      <c r="W231" s="4"/>
      <c r="X231" s="4"/>
      <c r="Y231" s="4"/>
      <c r="Z231" s="4"/>
      <c r="AA231" s="4"/>
      <c r="AB231" s="4"/>
      <c r="AC231" s="4"/>
      <c r="AD231" s="4"/>
      <c r="AE231" s="4"/>
      <c r="AF231" s="81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ht="15.75" customHeight="1">
      <c r="A232" s="4"/>
      <c r="B232" s="51"/>
      <c r="C232" s="51"/>
      <c r="D232" s="51"/>
      <c r="E232" s="51"/>
      <c r="F232" s="51"/>
      <c r="G232" s="90"/>
      <c r="H232" s="51"/>
      <c r="I232" s="51"/>
      <c r="J232" s="51"/>
      <c r="K232" s="51"/>
      <c r="L232" s="51"/>
      <c r="M232" s="4"/>
      <c r="N232" s="4"/>
      <c r="O232" s="4"/>
      <c r="P232" s="4"/>
      <c r="Q232" s="91"/>
      <c r="R232" s="91"/>
      <c r="S232" s="93"/>
      <c r="T232" s="51"/>
      <c r="U232" s="51"/>
      <c r="V232" s="51"/>
      <c r="W232" s="4"/>
      <c r="X232" s="4"/>
      <c r="Y232" s="4"/>
      <c r="Z232" s="4"/>
      <c r="AA232" s="4"/>
      <c r="AB232" s="4"/>
      <c r="AC232" s="4"/>
      <c r="AD232" s="4"/>
      <c r="AE232" s="4"/>
      <c r="AF232" s="81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55" ht="15.75" customHeight="1">
      <c r="A233" s="4"/>
      <c r="B233" s="51"/>
      <c r="C233" s="51"/>
      <c r="D233" s="51"/>
      <c r="E233" s="51"/>
      <c r="F233" s="51"/>
      <c r="G233" s="90"/>
      <c r="H233" s="51"/>
      <c r="I233" s="51"/>
      <c r="J233" s="51"/>
      <c r="K233" s="51"/>
      <c r="L233" s="51"/>
      <c r="M233" s="4"/>
      <c r="N233" s="4"/>
      <c r="O233" s="4"/>
      <c r="P233" s="4"/>
      <c r="Q233" s="91"/>
      <c r="R233" s="91"/>
      <c r="S233" s="93"/>
      <c r="T233" s="51"/>
      <c r="U233" s="51"/>
      <c r="V233" s="51"/>
      <c r="W233" s="4"/>
      <c r="X233" s="4"/>
      <c r="Y233" s="4"/>
      <c r="Z233" s="4"/>
      <c r="AA233" s="4"/>
      <c r="AB233" s="4"/>
      <c r="AC233" s="4"/>
      <c r="AD233" s="4"/>
      <c r="AE233" s="4"/>
      <c r="AF233" s="81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1:55" ht="15.75" customHeight="1">
      <c r="A234" s="4"/>
      <c r="B234" s="51"/>
      <c r="C234" s="51"/>
      <c r="D234" s="51"/>
      <c r="E234" s="51"/>
      <c r="F234" s="51"/>
      <c r="G234" s="90"/>
      <c r="H234" s="51"/>
      <c r="I234" s="51"/>
      <c r="J234" s="51"/>
      <c r="K234" s="51"/>
      <c r="L234" s="51"/>
      <c r="M234" s="4"/>
      <c r="N234" s="4"/>
      <c r="O234" s="4"/>
      <c r="P234" s="4"/>
      <c r="Q234" s="91"/>
      <c r="R234" s="91"/>
      <c r="S234" s="93"/>
      <c r="T234" s="51"/>
      <c r="U234" s="51"/>
      <c r="V234" s="51"/>
      <c r="W234" s="4"/>
      <c r="X234" s="4"/>
      <c r="Y234" s="4"/>
      <c r="Z234" s="4"/>
      <c r="AA234" s="4"/>
      <c r="AB234" s="4"/>
      <c r="AC234" s="4"/>
      <c r="AD234" s="4"/>
      <c r="AE234" s="4"/>
      <c r="AF234" s="81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1:55" ht="15.75" customHeight="1">
      <c r="A235" s="4"/>
      <c r="B235" s="51"/>
      <c r="C235" s="51"/>
      <c r="D235" s="51"/>
      <c r="E235" s="51"/>
      <c r="F235" s="51"/>
      <c r="G235" s="90"/>
      <c r="H235" s="51"/>
      <c r="I235" s="51"/>
      <c r="J235" s="51"/>
      <c r="K235" s="51"/>
      <c r="L235" s="51"/>
      <c r="M235" s="4"/>
      <c r="N235" s="4"/>
      <c r="O235" s="4"/>
      <c r="P235" s="4"/>
      <c r="Q235" s="91"/>
      <c r="R235" s="91"/>
      <c r="S235" s="93"/>
      <c r="T235" s="51"/>
      <c r="U235" s="51"/>
      <c r="V235" s="51"/>
      <c r="W235" s="4"/>
      <c r="X235" s="4"/>
      <c r="Y235" s="4"/>
      <c r="Z235" s="4"/>
      <c r="AA235" s="4"/>
      <c r="AB235" s="4"/>
      <c r="AC235" s="4"/>
      <c r="AD235" s="4"/>
      <c r="AE235" s="4"/>
      <c r="AF235" s="81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1:55" ht="15.75" customHeight="1">
      <c r="A236" s="4"/>
      <c r="B236" s="51"/>
      <c r="C236" s="51"/>
      <c r="D236" s="51"/>
      <c r="E236" s="51"/>
      <c r="F236" s="51"/>
      <c r="G236" s="90"/>
      <c r="H236" s="51"/>
      <c r="I236" s="51"/>
      <c r="J236" s="51"/>
      <c r="K236" s="51"/>
      <c r="L236" s="51"/>
      <c r="M236" s="4"/>
      <c r="N236" s="4"/>
      <c r="O236" s="4"/>
      <c r="P236" s="4"/>
      <c r="Q236" s="91"/>
      <c r="R236" s="91"/>
      <c r="S236" s="93"/>
      <c r="T236" s="51"/>
      <c r="U236" s="51"/>
      <c r="V236" s="51"/>
      <c r="W236" s="4"/>
      <c r="X236" s="4"/>
      <c r="Y236" s="4"/>
      <c r="Z236" s="4"/>
      <c r="AA236" s="4"/>
      <c r="AB236" s="4"/>
      <c r="AC236" s="4"/>
      <c r="AD236" s="4"/>
      <c r="AE236" s="4"/>
      <c r="AF236" s="81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1:55" ht="15.75" customHeight="1">
      <c r="A237" s="4"/>
      <c r="B237" s="51"/>
      <c r="C237" s="51"/>
      <c r="D237" s="51"/>
      <c r="E237" s="51"/>
      <c r="F237" s="51"/>
      <c r="G237" s="90"/>
      <c r="H237" s="51"/>
      <c r="I237" s="51"/>
      <c r="J237" s="51"/>
      <c r="K237" s="51"/>
      <c r="L237" s="51"/>
      <c r="M237" s="4"/>
      <c r="N237" s="4"/>
      <c r="O237" s="4"/>
      <c r="P237" s="4"/>
      <c r="Q237" s="91"/>
      <c r="R237" s="91"/>
      <c r="S237" s="93"/>
      <c r="T237" s="51"/>
      <c r="U237" s="51"/>
      <c r="V237" s="51"/>
      <c r="W237" s="4"/>
      <c r="X237" s="4"/>
      <c r="Y237" s="4"/>
      <c r="Z237" s="4"/>
      <c r="AA237" s="4"/>
      <c r="AB237" s="4"/>
      <c r="AC237" s="4"/>
      <c r="AD237" s="4"/>
      <c r="AE237" s="4"/>
      <c r="AF237" s="81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1:55" ht="15.75" customHeight="1">
      <c r="A238" s="4"/>
      <c r="B238" s="51"/>
      <c r="C238" s="51"/>
      <c r="D238" s="51"/>
      <c r="E238" s="51"/>
      <c r="F238" s="51"/>
      <c r="G238" s="90"/>
      <c r="H238" s="51"/>
      <c r="I238" s="51"/>
      <c r="J238" s="51"/>
      <c r="K238" s="51"/>
      <c r="L238" s="51"/>
      <c r="M238" s="4"/>
      <c r="N238" s="4"/>
      <c r="O238" s="4"/>
      <c r="P238" s="4"/>
      <c r="Q238" s="91"/>
      <c r="R238" s="91"/>
      <c r="S238" s="93"/>
      <c r="T238" s="51"/>
      <c r="U238" s="51"/>
      <c r="V238" s="51"/>
      <c r="W238" s="4"/>
      <c r="X238" s="4"/>
      <c r="Y238" s="4"/>
      <c r="Z238" s="4"/>
      <c r="AA238" s="4"/>
      <c r="AB238" s="4"/>
      <c r="AC238" s="4"/>
      <c r="AD238" s="4"/>
      <c r="AE238" s="4"/>
      <c r="AF238" s="81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1:55" ht="15.75" customHeight="1">
      <c r="A239" s="4"/>
      <c r="B239" s="51"/>
      <c r="C239" s="51"/>
      <c r="D239" s="51"/>
      <c r="E239" s="51"/>
      <c r="F239" s="51"/>
      <c r="G239" s="90"/>
      <c r="H239" s="51"/>
      <c r="I239" s="51"/>
      <c r="J239" s="51"/>
      <c r="K239" s="51"/>
      <c r="L239" s="51"/>
      <c r="M239" s="4"/>
      <c r="N239" s="4"/>
      <c r="O239" s="4"/>
      <c r="P239" s="4"/>
      <c r="Q239" s="91"/>
      <c r="R239" s="91"/>
      <c r="S239" s="93"/>
      <c r="T239" s="51"/>
      <c r="U239" s="51"/>
      <c r="V239" s="51"/>
      <c r="W239" s="4"/>
      <c r="X239" s="4"/>
      <c r="Y239" s="4"/>
      <c r="Z239" s="4"/>
      <c r="AA239" s="4"/>
      <c r="AB239" s="4"/>
      <c r="AC239" s="4"/>
      <c r="AD239" s="4"/>
      <c r="AE239" s="4"/>
      <c r="AF239" s="81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1:55" ht="15.75" customHeight="1">
      <c r="A240" s="4"/>
      <c r="B240" s="51"/>
      <c r="C240" s="51"/>
      <c r="D240" s="51"/>
      <c r="E240" s="51"/>
      <c r="F240" s="51"/>
      <c r="G240" s="90"/>
      <c r="H240" s="51"/>
      <c r="I240" s="51"/>
      <c r="J240" s="51"/>
      <c r="K240" s="51"/>
      <c r="L240" s="51"/>
      <c r="M240" s="4"/>
      <c r="N240" s="4"/>
      <c r="O240" s="4"/>
      <c r="P240" s="4"/>
      <c r="Q240" s="91"/>
      <c r="R240" s="91"/>
      <c r="S240" s="93"/>
      <c r="T240" s="51"/>
      <c r="U240" s="51"/>
      <c r="V240" s="51"/>
      <c r="W240" s="4"/>
      <c r="X240" s="4"/>
      <c r="Y240" s="4"/>
      <c r="Z240" s="4"/>
      <c r="AA240" s="4"/>
      <c r="AB240" s="4"/>
      <c r="AC240" s="4"/>
      <c r="AD240" s="4"/>
      <c r="AE240" s="4"/>
      <c r="AF240" s="81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1:55" ht="15.75" customHeight="1">
      <c r="A241" s="4"/>
      <c r="B241" s="51"/>
      <c r="C241" s="51"/>
      <c r="D241" s="51"/>
      <c r="E241" s="51"/>
      <c r="F241" s="51"/>
      <c r="G241" s="90"/>
      <c r="H241" s="51"/>
      <c r="I241" s="51"/>
      <c r="J241" s="51"/>
      <c r="K241" s="51"/>
      <c r="L241" s="51"/>
      <c r="M241" s="4"/>
      <c r="N241" s="4"/>
      <c r="O241" s="4"/>
      <c r="P241" s="4"/>
      <c r="Q241" s="91"/>
      <c r="R241" s="91"/>
      <c r="S241" s="93"/>
      <c r="T241" s="51"/>
      <c r="U241" s="51"/>
      <c r="V241" s="51"/>
      <c r="W241" s="4"/>
      <c r="X241" s="4"/>
      <c r="Y241" s="4"/>
      <c r="Z241" s="4"/>
      <c r="AA241" s="4"/>
      <c r="AB241" s="4"/>
      <c r="AC241" s="4"/>
      <c r="AD241" s="4"/>
      <c r="AE241" s="4"/>
      <c r="AF241" s="81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1:55" ht="15.75" customHeight="1">
      <c r="A242" s="4"/>
      <c r="B242" s="51"/>
      <c r="C242" s="51"/>
      <c r="D242" s="51"/>
      <c r="E242" s="51"/>
      <c r="F242" s="51"/>
      <c r="G242" s="90"/>
      <c r="H242" s="51"/>
      <c r="I242" s="51"/>
      <c r="J242" s="51"/>
      <c r="K242" s="51"/>
      <c r="L242" s="51"/>
      <c r="M242" s="4"/>
      <c r="N242" s="4"/>
      <c r="O242" s="4"/>
      <c r="P242" s="4"/>
      <c r="Q242" s="91"/>
      <c r="R242" s="91"/>
      <c r="S242" s="93"/>
      <c r="T242" s="51"/>
      <c r="U242" s="51"/>
      <c r="V242" s="51"/>
      <c r="W242" s="4"/>
      <c r="X242" s="4"/>
      <c r="Y242" s="4"/>
      <c r="Z242" s="4"/>
      <c r="AA242" s="4"/>
      <c r="AB242" s="4"/>
      <c r="AC242" s="4"/>
      <c r="AD242" s="4"/>
      <c r="AE242" s="4"/>
      <c r="AF242" s="81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1:55" ht="15.75" customHeight="1">
      <c r="A243" s="4"/>
      <c r="B243" s="51"/>
      <c r="C243" s="51"/>
      <c r="D243" s="51"/>
      <c r="E243" s="51"/>
      <c r="F243" s="51"/>
      <c r="G243" s="90"/>
      <c r="H243" s="51"/>
      <c r="I243" s="51"/>
      <c r="J243" s="51"/>
      <c r="K243" s="51"/>
      <c r="L243" s="51"/>
      <c r="M243" s="4"/>
      <c r="N243" s="4"/>
      <c r="O243" s="4"/>
      <c r="P243" s="4"/>
      <c r="Q243" s="91"/>
      <c r="R243" s="91"/>
      <c r="S243" s="93"/>
      <c r="T243" s="51"/>
      <c r="U243" s="51"/>
      <c r="V243" s="51"/>
      <c r="W243" s="4"/>
      <c r="X243" s="4"/>
      <c r="Y243" s="4"/>
      <c r="Z243" s="4"/>
      <c r="AA243" s="4"/>
      <c r="AB243" s="4"/>
      <c r="AC243" s="4"/>
      <c r="AD243" s="4"/>
      <c r="AE243" s="4"/>
      <c r="AF243" s="81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1:55" ht="15.75" customHeight="1">
      <c r="A244" s="4"/>
      <c r="B244" s="51"/>
      <c r="C244" s="51"/>
      <c r="D244" s="51"/>
      <c r="E244" s="51"/>
      <c r="F244" s="51"/>
      <c r="G244" s="90"/>
      <c r="H244" s="51"/>
      <c r="I244" s="51"/>
      <c r="J244" s="51"/>
      <c r="K244" s="51"/>
      <c r="L244" s="51"/>
      <c r="M244" s="4"/>
      <c r="N244" s="4"/>
      <c r="O244" s="4"/>
      <c r="P244" s="4"/>
      <c r="Q244" s="91"/>
      <c r="R244" s="91"/>
      <c r="S244" s="93"/>
      <c r="T244" s="51"/>
      <c r="U244" s="51"/>
      <c r="V244" s="51"/>
      <c r="W244" s="4"/>
      <c r="X244" s="4"/>
      <c r="Y244" s="4"/>
      <c r="Z244" s="4"/>
      <c r="AA244" s="4"/>
      <c r="AB244" s="4"/>
      <c r="AC244" s="4"/>
      <c r="AD244" s="4"/>
      <c r="AE244" s="4"/>
      <c r="AF244" s="81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1:55" ht="15.75" customHeight="1">
      <c r="A245" s="4"/>
      <c r="B245" s="51"/>
      <c r="C245" s="51"/>
      <c r="D245" s="51"/>
      <c r="E245" s="51"/>
      <c r="F245" s="51"/>
      <c r="G245" s="90"/>
      <c r="H245" s="51"/>
      <c r="I245" s="51"/>
      <c r="J245" s="51"/>
      <c r="K245" s="51"/>
      <c r="L245" s="51"/>
      <c r="M245" s="4"/>
      <c r="N245" s="4"/>
      <c r="O245" s="4"/>
      <c r="P245" s="4"/>
      <c r="Q245" s="91"/>
      <c r="R245" s="91"/>
      <c r="S245" s="93"/>
      <c r="T245" s="51"/>
      <c r="U245" s="51"/>
      <c r="V245" s="51"/>
      <c r="W245" s="4"/>
      <c r="X245" s="4"/>
      <c r="Y245" s="4"/>
      <c r="Z245" s="4"/>
      <c r="AA245" s="4"/>
      <c r="AB245" s="4"/>
      <c r="AC245" s="4"/>
      <c r="AD245" s="4"/>
      <c r="AE245" s="4"/>
      <c r="AF245" s="81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1:55" ht="15.75" customHeight="1">
      <c r="A246" s="4"/>
      <c r="B246" s="51"/>
      <c r="C246" s="51"/>
      <c r="D246" s="51"/>
      <c r="E246" s="51"/>
      <c r="F246" s="51"/>
      <c r="G246" s="90"/>
      <c r="H246" s="51"/>
      <c r="I246" s="51"/>
      <c r="J246" s="51"/>
      <c r="K246" s="51"/>
      <c r="L246" s="51"/>
      <c r="M246" s="4"/>
      <c r="N246" s="4"/>
      <c r="O246" s="4"/>
      <c r="P246" s="4"/>
      <c r="Q246" s="91"/>
      <c r="R246" s="91"/>
      <c r="S246" s="93"/>
      <c r="T246" s="51"/>
      <c r="U246" s="51"/>
      <c r="V246" s="51"/>
      <c r="W246" s="4"/>
      <c r="X246" s="4"/>
      <c r="Y246" s="4"/>
      <c r="Z246" s="4"/>
      <c r="AA246" s="4"/>
      <c r="AB246" s="4"/>
      <c r="AC246" s="4"/>
      <c r="AD246" s="4"/>
      <c r="AE246" s="4"/>
      <c r="AF246" s="81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1:55" ht="15.75" customHeight="1">
      <c r="A247" s="4"/>
      <c r="B247" s="51"/>
      <c r="C247" s="51"/>
      <c r="D247" s="51"/>
      <c r="E247" s="51"/>
      <c r="F247" s="51"/>
      <c r="G247" s="90"/>
      <c r="H247" s="51"/>
      <c r="I247" s="51"/>
      <c r="J247" s="51"/>
      <c r="K247" s="51"/>
      <c r="L247" s="51"/>
      <c r="M247" s="4"/>
      <c r="N247" s="4"/>
      <c r="O247" s="4"/>
      <c r="P247" s="4"/>
      <c r="Q247" s="91"/>
      <c r="R247" s="91"/>
      <c r="S247" s="93"/>
      <c r="T247" s="51"/>
      <c r="U247" s="51"/>
      <c r="V247" s="51"/>
      <c r="W247" s="4"/>
      <c r="X247" s="4"/>
      <c r="Y247" s="4"/>
      <c r="Z247" s="4"/>
      <c r="AA247" s="4"/>
      <c r="AB247" s="4"/>
      <c r="AC247" s="4"/>
      <c r="AD247" s="4"/>
      <c r="AE247" s="4"/>
      <c r="AF247" s="81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1:55" ht="15.75" customHeight="1">
      <c r="A248" s="4"/>
      <c r="B248" s="51"/>
      <c r="C248" s="51"/>
      <c r="D248" s="51"/>
      <c r="E248" s="51"/>
      <c r="F248" s="51"/>
      <c r="G248" s="90"/>
      <c r="H248" s="51"/>
      <c r="I248" s="51"/>
      <c r="J248" s="51"/>
      <c r="K248" s="51"/>
      <c r="L248" s="51"/>
      <c r="M248" s="4"/>
      <c r="N248" s="4"/>
      <c r="O248" s="4"/>
      <c r="P248" s="4"/>
      <c r="Q248" s="91"/>
      <c r="R248" s="91"/>
      <c r="S248" s="93"/>
      <c r="T248" s="51"/>
      <c r="U248" s="51"/>
      <c r="V248" s="51"/>
      <c r="W248" s="4"/>
      <c r="X248" s="4"/>
      <c r="Y248" s="4"/>
      <c r="Z248" s="4"/>
      <c r="AA248" s="4"/>
      <c r="AB248" s="4"/>
      <c r="AC248" s="4"/>
      <c r="AD248" s="4"/>
      <c r="AE248" s="4"/>
      <c r="AF248" s="81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1:55" ht="15.75" customHeight="1">
      <c r="A249" s="4"/>
      <c r="B249" s="51"/>
      <c r="C249" s="51"/>
      <c r="D249" s="51"/>
      <c r="E249" s="51"/>
      <c r="F249" s="51"/>
      <c r="G249" s="90"/>
      <c r="H249" s="51"/>
      <c r="I249" s="51"/>
      <c r="J249" s="51"/>
      <c r="K249" s="51"/>
      <c r="L249" s="51"/>
      <c r="M249" s="4"/>
      <c r="N249" s="4"/>
      <c r="O249" s="4"/>
      <c r="P249" s="4"/>
      <c r="Q249" s="91"/>
      <c r="R249" s="91"/>
      <c r="S249" s="93"/>
      <c r="T249" s="51"/>
      <c r="U249" s="51"/>
      <c r="V249" s="51"/>
      <c r="W249" s="4"/>
      <c r="X249" s="4"/>
      <c r="Y249" s="4"/>
      <c r="Z249" s="4"/>
      <c r="AA249" s="4"/>
      <c r="AB249" s="4"/>
      <c r="AC249" s="4"/>
      <c r="AD249" s="4"/>
      <c r="AE249" s="4"/>
      <c r="AF249" s="81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1:55" ht="15.75" customHeight="1">
      <c r="A250" s="4"/>
      <c r="B250" s="51"/>
      <c r="C250" s="51"/>
      <c r="D250" s="51"/>
      <c r="E250" s="51"/>
      <c r="F250" s="51"/>
      <c r="G250" s="90"/>
      <c r="H250" s="51"/>
      <c r="I250" s="51"/>
      <c r="J250" s="51"/>
      <c r="K250" s="51"/>
      <c r="L250" s="51"/>
      <c r="M250" s="4"/>
      <c r="N250" s="4"/>
      <c r="O250" s="4"/>
      <c r="P250" s="4"/>
      <c r="Q250" s="91"/>
      <c r="R250" s="91"/>
      <c r="S250" s="93"/>
      <c r="T250" s="51"/>
      <c r="U250" s="51"/>
      <c r="V250" s="51"/>
      <c r="W250" s="4"/>
      <c r="X250" s="4"/>
      <c r="Y250" s="4"/>
      <c r="Z250" s="4"/>
      <c r="AA250" s="4"/>
      <c r="AB250" s="4"/>
      <c r="AC250" s="4"/>
      <c r="AD250" s="4"/>
      <c r="AE250" s="4"/>
      <c r="AF250" s="81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</row>
    <row r="251" spans="1:55" ht="15.75" customHeight="1"/>
    <row r="252" spans="1:55" ht="15.75" customHeight="1"/>
    <row r="253" spans="1:55" ht="15.75" customHeight="1"/>
    <row r="254" spans="1:55" ht="15.75" customHeight="1"/>
    <row r="255" spans="1:55" ht="15.75" customHeight="1"/>
    <row r="256" spans="1:5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C8:F51"/>
  <mergeCells count="15">
    <mergeCell ref="P8:P25"/>
    <mergeCell ref="P26:P34"/>
    <mergeCell ref="P35:P40"/>
    <mergeCell ref="B8:B25"/>
    <mergeCell ref="B26:B34"/>
    <mergeCell ref="B35:B42"/>
    <mergeCell ref="B43:B46"/>
    <mergeCell ref="B2:I7"/>
    <mergeCell ref="J2:L2"/>
    <mergeCell ref="K3:L3"/>
    <mergeCell ref="K4:L4"/>
    <mergeCell ref="K5:L5"/>
    <mergeCell ref="K6:L6"/>
    <mergeCell ref="H9:I46"/>
    <mergeCell ref="K7:L7"/>
  </mergeCells>
  <dataValidations count="1">
    <dataValidation type="list" allowBlank="1" showErrorMessage="1" sqref="K8">
      <formula1>$T$8:$X$8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D999"/>
  <sheetViews>
    <sheetView showGridLines="0" workbookViewId="0">
      <pane xSplit="2" ySplit="8" topLeftCell="C9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14.42578125" defaultRowHeight="15" customHeight="1"/>
  <cols>
    <col min="1" max="1" width="3.5703125" customWidth="1"/>
    <col min="2" max="2" width="4" customWidth="1"/>
    <col min="3" max="3" width="44.140625" customWidth="1"/>
    <col min="4" max="4" width="12.42578125" customWidth="1"/>
    <col min="5" max="5" width="10.85546875" customWidth="1"/>
    <col min="6" max="6" width="15.5703125" customWidth="1"/>
    <col min="7" max="7" width="13.85546875" customWidth="1"/>
    <col min="8" max="8" width="17.7109375" customWidth="1"/>
    <col min="9" max="9" width="10" customWidth="1"/>
    <col min="10" max="10" width="19.5703125" customWidth="1"/>
    <col min="11" max="11" width="16.85546875" customWidth="1"/>
    <col min="12" max="12" width="6.85546875" customWidth="1"/>
    <col min="13" max="14" width="9" customWidth="1"/>
    <col min="15" max="15" width="9" hidden="1" customWidth="1"/>
    <col min="16" max="16" width="44.140625" hidden="1" customWidth="1"/>
    <col min="17" max="18" width="8.7109375" hidden="1" customWidth="1"/>
    <col min="19" max="20" width="10.7109375" hidden="1" customWidth="1"/>
    <col min="21" max="21" width="11.5703125" hidden="1" customWidth="1"/>
    <col min="22" max="22" width="12" hidden="1" customWidth="1"/>
    <col min="23" max="23" width="10.28515625" hidden="1" customWidth="1"/>
    <col min="24" max="24" width="24.140625" hidden="1" customWidth="1"/>
    <col min="25" max="25" width="8.7109375" hidden="1" customWidth="1"/>
    <col min="26" max="26" width="4" hidden="1" customWidth="1"/>
    <col min="27" max="27" width="9.85546875" hidden="1" customWidth="1"/>
    <col min="28" max="28" width="8.7109375" hidden="1" customWidth="1"/>
    <col min="29" max="29" width="12.28515625" hidden="1" customWidth="1"/>
    <col min="30" max="30" width="15.85546875" hidden="1" customWidth="1"/>
    <col min="31" max="31" width="8.7109375" hidden="1" customWidth="1"/>
    <col min="32" max="32" width="9.85546875" hidden="1" customWidth="1"/>
    <col min="33" max="33" width="8.7109375" hidden="1" customWidth="1"/>
    <col min="34" max="34" width="9.85546875" hidden="1" customWidth="1"/>
    <col min="35" max="35" width="12.5703125" hidden="1" customWidth="1"/>
    <col min="36" max="36" width="11" hidden="1" customWidth="1"/>
    <col min="37" max="39" width="8.7109375" hidden="1" customWidth="1"/>
    <col min="40" max="56" width="8.7109375" customWidth="1"/>
  </cols>
  <sheetData>
    <row r="1" spans="1:56">
      <c r="A1" s="4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3"/>
      <c r="Q1" s="5"/>
      <c r="R1" s="5"/>
      <c r="S1" s="4"/>
      <c r="T1" s="4"/>
      <c r="U1" s="96"/>
      <c r="V1" s="4"/>
      <c r="W1" s="4"/>
      <c r="X1" s="4"/>
      <c r="Y1" s="4"/>
      <c r="Z1" s="4"/>
      <c r="AA1" s="4"/>
      <c r="AC1" s="4"/>
      <c r="AD1" s="4"/>
      <c r="AE1" s="6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>
      <c r="A2" s="4"/>
      <c r="B2" s="292"/>
      <c r="C2" s="293"/>
      <c r="D2" s="293"/>
      <c r="E2" s="293"/>
      <c r="F2" s="293"/>
      <c r="G2" s="293"/>
      <c r="H2" s="293"/>
      <c r="I2" s="294"/>
      <c r="J2" s="301" t="s">
        <v>1</v>
      </c>
      <c r="K2" s="302"/>
      <c r="L2" s="303"/>
      <c r="M2" s="4"/>
      <c r="N2" s="4"/>
      <c r="O2" s="4"/>
      <c r="P2" s="3"/>
      <c r="Q2" s="5"/>
      <c r="R2" s="5"/>
      <c r="S2" s="4"/>
      <c r="T2" s="4"/>
      <c r="U2" s="96"/>
      <c r="V2" s="4"/>
      <c r="W2" s="4"/>
      <c r="X2" s="4"/>
      <c r="Y2" s="4"/>
      <c r="Z2" s="4"/>
      <c r="AA2" s="4"/>
      <c r="AC2" s="4"/>
      <c r="AD2" s="4"/>
      <c r="AE2" s="6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26.25">
      <c r="A3" s="4"/>
      <c r="B3" s="295"/>
      <c r="C3" s="296"/>
      <c r="D3" s="296"/>
      <c r="E3" s="296"/>
      <c r="F3" s="296"/>
      <c r="G3" s="296"/>
      <c r="H3" s="296"/>
      <c r="I3" s="297"/>
      <c r="J3" s="7" t="s">
        <v>2</v>
      </c>
      <c r="K3" s="304">
        <v>10000</v>
      </c>
      <c r="L3" s="305"/>
      <c r="M3" s="4"/>
      <c r="N3" s="4"/>
      <c r="O3" s="4"/>
      <c r="P3" s="8"/>
      <c r="Q3" s="5"/>
      <c r="R3" s="5"/>
      <c r="S3" s="4"/>
      <c r="T3" s="4"/>
      <c r="U3" s="96"/>
      <c r="V3" s="4"/>
      <c r="W3" s="4"/>
      <c r="X3" s="4"/>
      <c r="Y3" s="4"/>
      <c r="Z3" s="4"/>
      <c r="AA3" s="4"/>
      <c r="AC3" s="4"/>
      <c r="AD3" s="4"/>
      <c r="AE3" s="6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s="4"/>
      <c r="B4" s="295"/>
      <c r="C4" s="296"/>
      <c r="D4" s="296"/>
      <c r="E4" s="296"/>
      <c r="F4" s="296"/>
      <c r="G4" s="296"/>
      <c r="H4" s="296"/>
      <c r="I4" s="297"/>
      <c r="J4" s="7" t="s">
        <v>3</v>
      </c>
      <c r="K4" s="304">
        <v>50</v>
      </c>
      <c r="L4" s="305"/>
      <c r="M4" s="4"/>
      <c r="N4" s="4"/>
      <c r="O4" s="4"/>
      <c r="P4" s="3"/>
      <c r="Q4" s="5"/>
      <c r="R4" s="5"/>
      <c r="S4" s="4"/>
      <c r="T4" s="4"/>
      <c r="U4" s="96"/>
      <c r="V4" s="4"/>
      <c r="W4" s="4"/>
      <c r="X4" s="4"/>
      <c r="Y4" s="4"/>
      <c r="Z4" s="4"/>
      <c r="AA4" s="4"/>
      <c r="AC4" s="4"/>
      <c r="AD4" s="4"/>
      <c r="AE4" s="6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s="4"/>
      <c r="B5" s="295"/>
      <c r="C5" s="296"/>
      <c r="D5" s="296"/>
      <c r="E5" s="296"/>
      <c r="F5" s="296"/>
      <c r="G5" s="296"/>
      <c r="H5" s="296"/>
      <c r="I5" s="297"/>
      <c r="J5" s="7" t="s">
        <v>4</v>
      </c>
      <c r="K5" s="306">
        <v>30</v>
      </c>
      <c r="L5" s="305"/>
      <c r="M5" s="4"/>
      <c r="N5" s="4"/>
      <c r="O5" s="4"/>
      <c r="P5" s="3"/>
      <c r="Q5" s="5"/>
      <c r="R5" s="5"/>
      <c r="S5" s="4"/>
      <c r="T5" s="4"/>
      <c r="U5" s="96"/>
      <c r="V5" s="4"/>
      <c r="W5" s="4"/>
      <c r="X5" s="4"/>
      <c r="Y5" s="4"/>
      <c r="Z5" s="4"/>
      <c r="AA5" s="4"/>
      <c r="AC5" s="4"/>
      <c r="AD5" s="4"/>
      <c r="AE5" s="6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27" customHeight="1">
      <c r="A6" s="4"/>
      <c r="B6" s="295"/>
      <c r="C6" s="296"/>
      <c r="D6" s="296"/>
      <c r="E6" s="296"/>
      <c r="F6" s="296"/>
      <c r="G6" s="296"/>
      <c r="H6" s="296"/>
      <c r="I6" s="297"/>
      <c r="J6" s="11" t="s">
        <v>5</v>
      </c>
      <c r="K6" s="306">
        <f>SUM(SC1_FPOLIS!AA9:AA53)</f>
        <v>0</v>
      </c>
      <c r="L6" s="305"/>
      <c r="M6" s="4"/>
      <c r="N6" s="4"/>
      <c r="O6" s="4"/>
      <c r="P6" s="3"/>
      <c r="Q6" s="5"/>
      <c r="R6" s="5"/>
      <c r="S6" s="4"/>
      <c r="T6" s="4"/>
      <c r="U6" s="96"/>
      <c r="V6" s="4"/>
      <c r="W6" s="4"/>
      <c r="X6" s="4"/>
      <c r="Y6" s="4"/>
      <c r="Z6" s="4"/>
      <c r="AA6" s="4"/>
      <c r="AC6" s="4"/>
      <c r="AD6" s="97"/>
      <c r="AE6" s="6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s="4"/>
      <c r="B7" s="298"/>
      <c r="C7" s="299"/>
      <c r="D7" s="299"/>
      <c r="E7" s="299"/>
      <c r="F7" s="299"/>
      <c r="G7" s="299"/>
      <c r="H7" s="299"/>
      <c r="I7" s="300"/>
      <c r="J7" s="7" t="s">
        <v>6</v>
      </c>
      <c r="K7" s="313">
        <f>IFERROR(K4*1000/K6,0)</f>
        <v>0</v>
      </c>
      <c r="L7" s="305"/>
      <c r="M7" s="4"/>
      <c r="N7" s="4"/>
      <c r="O7" s="4"/>
      <c r="P7" s="3"/>
      <c r="Q7" s="5"/>
      <c r="R7" s="5"/>
      <c r="S7" s="4"/>
      <c r="T7" s="4"/>
      <c r="U7" s="96"/>
      <c r="V7" s="4"/>
      <c r="W7" s="4"/>
      <c r="X7" s="4"/>
      <c r="Y7" s="4"/>
      <c r="Z7" s="4"/>
      <c r="AA7" s="4"/>
      <c r="AC7" s="12"/>
      <c r="AD7" s="12"/>
      <c r="AE7" s="6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5.75" customHeight="1">
      <c r="A8" s="4"/>
      <c r="B8" s="328" t="s">
        <v>7</v>
      </c>
      <c r="C8" s="98" t="s">
        <v>8</v>
      </c>
      <c r="D8" s="99" t="s">
        <v>9</v>
      </c>
      <c r="E8" s="99" t="s">
        <v>10</v>
      </c>
      <c r="F8" s="99" t="s">
        <v>11</v>
      </c>
      <c r="G8" s="100" t="s">
        <v>12</v>
      </c>
      <c r="H8" s="100" t="s">
        <v>13</v>
      </c>
      <c r="I8" s="100" t="s">
        <v>14</v>
      </c>
      <c r="J8" s="101" t="s">
        <v>15</v>
      </c>
      <c r="K8" s="102" t="s">
        <v>21</v>
      </c>
      <c r="L8" s="103" t="s">
        <v>17</v>
      </c>
      <c r="M8" s="4"/>
      <c r="N8" s="4"/>
      <c r="O8" s="314" t="s">
        <v>7</v>
      </c>
      <c r="P8" s="17" t="s">
        <v>18</v>
      </c>
      <c r="Q8" s="18" t="s">
        <v>19</v>
      </c>
      <c r="R8" s="18" t="s">
        <v>20</v>
      </c>
      <c r="S8" s="19" t="s">
        <v>21</v>
      </c>
      <c r="T8" s="19" t="s">
        <v>22</v>
      </c>
      <c r="U8" s="104" t="s">
        <v>16</v>
      </c>
      <c r="V8" s="19" t="s">
        <v>23</v>
      </c>
      <c r="W8" s="19" t="s">
        <v>24</v>
      </c>
      <c r="X8" s="18" t="s">
        <v>25</v>
      </c>
      <c r="Y8" s="18" t="s">
        <v>26</v>
      </c>
      <c r="Z8" s="18" t="s">
        <v>27</v>
      </c>
      <c r="AA8" s="18" t="s">
        <v>28</v>
      </c>
      <c r="AC8" s="18" t="s">
        <v>30</v>
      </c>
      <c r="AD8" s="18" t="s">
        <v>31</v>
      </c>
      <c r="AE8" s="19" t="s">
        <v>32</v>
      </c>
      <c r="AF8" s="19" t="s">
        <v>17</v>
      </c>
      <c r="AG8" s="19"/>
      <c r="AH8" s="19"/>
      <c r="AI8" s="19" t="s">
        <v>13</v>
      </c>
      <c r="AJ8" s="105" t="s">
        <v>14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5" customHeight="1">
      <c r="A9" s="4"/>
      <c r="B9" s="290"/>
      <c r="C9" s="23" t="str">
        <f t="shared" ref="C9:C12" si="0">P9</f>
        <v>SC NO AR</v>
      </c>
      <c r="D9" s="24" t="str">
        <f t="shared" ref="D9:D46" si="1">IFERROR(VLOOKUP(C9,$P:$R,2,0),"")</f>
        <v>SEG-SEX</v>
      </c>
      <c r="E9" s="24" t="str">
        <f>IFERROR(VLOOKUP(C9,$P:$R,3,0),"")</f>
        <v>6H30</v>
      </c>
      <c r="F9" s="25"/>
      <c r="G9" s="26"/>
      <c r="H9" s="106">
        <f t="shared" ref="H9:H47" si="2">IFERROR(VLOOKUP(C9,$P:$AJ,20,0),"")</f>
        <v>12.8</v>
      </c>
      <c r="I9" s="106">
        <f t="shared" ref="I9:I47" si="3">IFERROR(VLOOKUP(C9,$P:$AJ,21,0),"")</f>
        <v>27.6</v>
      </c>
      <c r="J9" s="28">
        <f t="shared" ref="J9:J47" si="4">IFERROR(VLOOKUP(C9,P:AH,15,0),"")</f>
        <v>179307.64800000002</v>
      </c>
      <c r="K9" s="28">
        <f t="shared" ref="K9:K47" si="5">IFERROR((IF($K$8=$S$8,VLOOKUP(C9,$P:$W,4,0),IF($K$8=$T$8,VLOOKUP(C9,$P:$W,5,0),IF($K$8=$U$8,VLOOKUP(C9,$P:$W,6,0),IF($K$8=$V$8,VLOOKUP(C9,$P:$W,7,0),VLOOKUP(C9,$P:$W,8,0)))))),"")</f>
        <v>446.625</v>
      </c>
      <c r="L9" s="29">
        <f t="shared" ref="L9:L47" si="6">IFERROR(((K9*1000)/J9)-((K9*1000)/J9)*(G9/100),"")</f>
        <v>2.490830731324968</v>
      </c>
      <c r="M9" s="4"/>
      <c r="N9" s="4"/>
      <c r="O9" s="315"/>
      <c r="P9" s="31" t="s">
        <v>34</v>
      </c>
      <c r="Q9" s="32" t="s">
        <v>35</v>
      </c>
      <c r="R9" s="32" t="s">
        <v>36</v>
      </c>
      <c r="S9" s="107">
        <f t="shared" ref="S9:S12" si="7">IF(U9="","",(U9*0.375))</f>
        <v>446.625</v>
      </c>
      <c r="T9" s="108">
        <f t="shared" ref="T9:T12" si="8">IF(U9="","",(U9*AE9))</f>
        <v>774.15</v>
      </c>
      <c r="U9" s="95">
        <v>1191</v>
      </c>
      <c r="V9" s="109">
        <f t="shared" ref="V9:V12" si="9">IF(U9="","",(U9*1.5))</f>
        <v>1786.5</v>
      </c>
      <c r="W9" s="107">
        <f t="shared" ref="W9:W12" si="10">IF(U9="","",(U9*2))</f>
        <v>2382</v>
      </c>
      <c r="X9" s="32">
        <f t="shared" ref="X9:X12" si="11">IFERROR(VLOOKUP(P9,$C$8:$K$52,9,0)-((VLOOKUP(P9,$C$8:$G$52,5,0)/100)*VLOOKUP(P9,$C$8:$K$52,9,0)),"")</f>
        <v>446.625</v>
      </c>
      <c r="Y9" s="32">
        <f t="shared" ref="Y9:Y12" si="12">IFERROR(X9*VLOOKUP(P9,$C$8:$F$52,4,0),"")</f>
        <v>0</v>
      </c>
      <c r="Z9" s="32">
        <f t="shared" ref="Z9:Z22" si="13">IFERROR(IF(VLOOKUP(P9,$C$8:$F$52,4,0)&lt;&gt;0,VLOOKUP(P9,C8:K52,9,0)/VLOOKUP(P9,C8:H52,6,0),0),"")</f>
        <v>0</v>
      </c>
      <c r="AA9" s="32">
        <f t="shared" ref="AA9:AA47" si="14">IFERROR(IF(VLOOKUP(P9,$C$8:$F$52,4,0)&lt;&gt;0,AD9*VLOOKUP(P9,$C$8:$F$52,4,0),0),"")</f>
        <v>0</v>
      </c>
      <c r="AB9" s="40"/>
      <c r="AC9" s="36">
        <v>1400841</v>
      </c>
      <c r="AD9" s="37">
        <f t="shared" ref="AD9:AD46" si="15">AC9*AI9/100</f>
        <v>179307.64800000002</v>
      </c>
      <c r="AE9" s="110">
        <v>0.65</v>
      </c>
      <c r="AF9" s="38">
        <f t="shared" ref="AF9:AF12" si="16">U9/AD9*1000</f>
        <v>6.6422152835332477</v>
      </c>
      <c r="AG9" s="38">
        <f t="shared" ref="AG9:AG35" si="17">IFERROR(VLOOKUP(P9,$C$8:$K$52,9,0)-(VLOOKUP(P9,$C$8:$K$52,9,0)*VLOOKUP(P9,$C$8:$K$52,5,0)%),"")</f>
        <v>446.625</v>
      </c>
      <c r="AH9" s="38"/>
      <c r="AI9" s="111">
        <v>12.8</v>
      </c>
      <c r="AJ9" s="111">
        <v>27.6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1:56" ht="15" customHeight="1">
      <c r="A10" s="4"/>
      <c r="B10" s="290"/>
      <c r="C10" s="41" t="str">
        <f t="shared" si="0"/>
        <v>FALA BRASIL</v>
      </c>
      <c r="D10" s="42" t="str">
        <f t="shared" si="1"/>
        <v>SEG-SEX</v>
      </c>
      <c r="E10" s="42" t="s">
        <v>37</v>
      </c>
      <c r="F10" s="25"/>
      <c r="G10" s="26"/>
      <c r="H10" s="106">
        <f t="shared" si="2"/>
        <v>10.199999999999999</v>
      </c>
      <c r="I10" s="106">
        <f t="shared" si="3"/>
        <v>28</v>
      </c>
      <c r="J10" s="28">
        <f t="shared" si="4"/>
        <v>142885.78200000001</v>
      </c>
      <c r="K10" s="28">
        <f t="shared" si="5"/>
        <v>1153.5</v>
      </c>
      <c r="L10" s="29">
        <f t="shared" si="6"/>
        <v>8.0728815971346961</v>
      </c>
      <c r="M10" s="4"/>
      <c r="N10" s="4"/>
      <c r="O10" s="315"/>
      <c r="P10" s="43" t="s">
        <v>38</v>
      </c>
      <c r="Q10" s="32" t="s">
        <v>35</v>
      </c>
      <c r="R10" s="44" t="s">
        <v>37</v>
      </c>
      <c r="S10" s="107">
        <f t="shared" si="7"/>
        <v>1153.5</v>
      </c>
      <c r="T10" s="108">
        <f t="shared" si="8"/>
        <v>1538</v>
      </c>
      <c r="U10" s="95">
        <v>3076</v>
      </c>
      <c r="V10" s="109">
        <f t="shared" si="9"/>
        <v>4614</v>
      </c>
      <c r="W10" s="107">
        <f t="shared" si="10"/>
        <v>6152</v>
      </c>
      <c r="X10" s="32">
        <f t="shared" si="11"/>
        <v>1153.5</v>
      </c>
      <c r="Y10" s="32">
        <f t="shared" si="12"/>
        <v>0</v>
      </c>
      <c r="Z10" s="32">
        <f t="shared" si="13"/>
        <v>0</v>
      </c>
      <c r="AA10" s="32">
        <f t="shared" si="14"/>
        <v>0</v>
      </c>
      <c r="AC10" s="36">
        <v>1400841</v>
      </c>
      <c r="AD10" s="37">
        <f t="shared" si="15"/>
        <v>142885.78200000001</v>
      </c>
      <c r="AE10" s="112">
        <v>0.5</v>
      </c>
      <c r="AF10" s="38">
        <f t="shared" si="16"/>
        <v>21.527684259025854</v>
      </c>
      <c r="AG10" s="38">
        <f t="shared" si="17"/>
        <v>1153.5</v>
      </c>
      <c r="AH10" s="38"/>
      <c r="AI10" s="111">
        <v>10.199999999999999</v>
      </c>
      <c r="AJ10" s="113">
        <v>28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5" customHeight="1">
      <c r="A11" s="4"/>
      <c r="B11" s="290"/>
      <c r="C11" s="41" t="str">
        <f t="shared" si="0"/>
        <v>HOJE EM DIA</v>
      </c>
      <c r="D11" s="42" t="str">
        <f t="shared" si="1"/>
        <v>SEG-SEX</v>
      </c>
      <c r="E11" s="42" t="str">
        <f t="shared" ref="E11:E46" si="18">IFERROR(VLOOKUP(C11,$P:$R,3,0),"")</f>
        <v>10H00</v>
      </c>
      <c r="F11" s="25"/>
      <c r="G11" s="26"/>
      <c r="H11" s="106">
        <f t="shared" si="2"/>
        <v>9.1</v>
      </c>
      <c r="I11" s="106">
        <f t="shared" si="3"/>
        <v>27</v>
      </c>
      <c r="J11" s="28">
        <f t="shared" si="4"/>
        <v>127476.531</v>
      </c>
      <c r="K11" s="28">
        <f t="shared" si="5"/>
        <v>1390.125</v>
      </c>
      <c r="L11" s="29">
        <f t="shared" si="6"/>
        <v>10.904948456747697</v>
      </c>
      <c r="M11" s="4"/>
      <c r="N11" s="4"/>
      <c r="O11" s="315"/>
      <c r="P11" s="43" t="s">
        <v>39</v>
      </c>
      <c r="Q11" s="32" t="s">
        <v>35</v>
      </c>
      <c r="R11" s="44" t="s">
        <v>40</v>
      </c>
      <c r="S11" s="107">
        <f t="shared" si="7"/>
        <v>1390.125</v>
      </c>
      <c r="T11" s="108">
        <f t="shared" si="8"/>
        <v>1853.5</v>
      </c>
      <c r="U11" s="95">
        <v>3707</v>
      </c>
      <c r="V11" s="109">
        <f t="shared" si="9"/>
        <v>5560.5</v>
      </c>
      <c r="W11" s="107">
        <f t="shared" si="10"/>
        <v>7414</v>
      </c>
      <c r="X11" s="32">
        <f t="shared" si="11"/>
        <v>1390.125</v>
      </c>
      <c r="Y11" s="32">
        <f t="shared" si="12"/>
        <v>0</v>
      </c>
      <c r="Z11" s="32">
        <f t="shared" si="13"/>
        <v>0</v>
      </c>
      <c r="AA11" s="32">
        <f t="shared" si="14"/>
        <v>0</v>
      </c>
      <c r="AC11" s="36">
        <v>1400841</v>
      </c>
      <c r="AD11" s="37">
        <f t="shared" si="15"/>
        <v>127476.531</v>
      </c>
      <c r="AE11" s="112">
        <v>0.5</v>
      </c>
      <c r="AF11" s="38">
        <f t="shared" si="16"/>
        <v>29.079862551327192</v>
      </c>
      <c r="AG11" s="38">
        <f t="shared" si="17"/>
        <v>1390.125</v>
      </c>
      <c r="AH11" s="38"/>
      <c r="AI11" s="111">
        <v>9.1</v>
      </c>
      <c r="AJ11" s="113">
        <v>27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5" customHeight="1">
      <c r="A12" s="4"/>
      <c r="B12" s="290"/>
      <c r="C12" s="23" t="str">
        <f t="shared" si="0"/>
        <v>BALANÇO GERAL SC (1)</v>
      </c>
      <c r="D12" s="24" t="str">
        <f t="shared" si="1"/>
        <v>SEG-SEX</v>
      </c>
      <c r="E12" s="24" t="str">
        <f t="shared" si="18"/>
        <v>11H50</v>
      </c>
      <c r="F12" s="25"/>
      <c r="G12" s="26"/>
      <c r="H12" s="106">
        <f t="shared" si="2"/>
        <v>17.7</v>
      </c>
      <c r="I12" s="106">
        <f t="shared" si="3"/>
        <v>36.700000000000003</v>
      </c>
      <c r="J12" s="28">
        <f t="shared" si="4"/>
        <v>247948.85699999999</v>
      </c>
      <c r="K12" s="28">
        <f t="shared" si="5"/>
        <v>1742.625</v>
      </c>
      <c r="L12" s="29">
        <f t="shared" si="6"/>
        <v>7.0281630699350233</v>
      </c>
      <c r="M12" s="4"/>
      <c r="N12" s="4"/>
      <c r="O12" s="315"/>
      <c r="P12" s="43" t="s">
        <v>41</v>
      </c>
      <c r="Q12" s="32" t="s">
        <v>35</v>
      </c>
      <c r="R12" s="44" t="s">
        <v>42</v>
      </c>
      <c r="S12" s="107">
        <f t="shared" si="7"/>
        <v>1742.625</v>
      </c>
      <c r="T12" s="108">
        <f t="shared" si="8"/>
        <v>3020.55</v>
      </c>
      <c r="U12" s="95">
        <v>4647</v>
      </c>
      <c r="V12" s="109">
        <f t="shared" si="9"/>
        <v>6970.5</v>
      </c>
      <c r="W12" s="107">
        <f t="shared" si="10"/>
        <v>9294</v>
      </c>
      <c r="X12" s="32">
        <f t="shared" si="11"/>
        <v>1742.625</v>
      </c>
      <c r="Y12" s="32">
        <f t="shared" si="12"/>
        <v>0</v>
      </c>
      <c r="Z12" s="32">
        <f t="shared" si="13"/>
        <v>0</v>
      </c>
      <c r="AA12" s="32">
        <f t="shared" si="14"/>
        <v>0</v>
      </c>
      <c r="AB12" s="114"/>
      <c r="AC12" s="36">
        <v>1400841</v>
      </c>
      <c r="AD12" s="37">
        <f t="shared" si="15"/>
        <v>247948.85699999999</v>
      </c>
      <c r="AE12" s="112">
        <v>0.65</v>
      </c>
      <c r="AF12" s="38">
        <f t="shared" si="16"/>
        <v>18.741768186493395</v>
      </c>
      <c r="AG12" s="38">
        <f t="shared" si="17"/>
        <v>1742.625</v>
      </c>
      <c r="AH12" s="38"/>
      <c r="AI12" s="111">
        <v>17.7</v>
      </c>
      <c r="AJ12" s="111">
        <v>36.700000000000003</v>
      </c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</row>
    <row r="13" spans="1:56">
      <c r="A13" s="22"/>
      <c r="B13" s="290"/>
      <c r="C13" s="41"/>
      <c r="D13" s="24" t="str">
        <f t="shared" si="1"/>
        <v/>
      </c>
      <c r="E13" s="24" t="str">
        <f t="shared" si="18"/>
        <v/>
      </c>
      <c r="F13" s="25"/>
      <c r="G13" s="26"/>
      <c r="H13" s="106" t="str">
        <f t="shared" si="2"/>
        <v/>
      </c>
      <c r="I13" s="106" t="str">
        <f t="shared" si="3"/>
        <v/>
      </c>
      <c r="J13" s="28" t="str">
        <f t="shared" si="4"/>
        <v/>
      </c>
      <c r="K13" s="28" t="str">
        <f t="shared" si="5"/>
        <v/>
      </c>
      <c r="L13" s="29" t="str">
        <f t="shared" si="6"/>
        <v/>
      </c>
      <c r="M13" s="4"/>
      <c r="N13" s="4"/>
      <c r="O13" s="315"/>
      <c r="P13" s="43"/>
      <c r="Q13" s="32"/>
      <c r="R13" s="44"/>
      <c r="S13" s="107"/>
      <c r="T13" s="108"/>
      <c r="U13" s="95" t="s">
        <v>122</v>
      </c>
      <c r="V13" s="109"/>
      <c r="W13" s="107"/>
      <c r="X13" s="32"/>
      <c r="Y13" s="32"/>
      <c r="Z13" s="32" t="str">
        <f t="shared" si="13"/>
        <v/>
      </c>
      <c r="AA13" s="32" t="str">
        <f t="shared" si="14"/>
        <v/>
      </c>
      <c r="AB13" s="114"/>
      <c r="AC13" s="36"/>
      <c r="AD13" s="37">
        <f t="shared" si="15"/>
        <v>0</v>
      </c>
      <c r="AE13" s="112"/>
      <c r="AF13" s="38"/>
      <c r="AG13" s="38" t="str">
        <f t="shared" si="17"/>
        <v/>
      </c>
      <c r="AH13" s="38"/>
      <c r="AI13" s="111"/>
      <c r="AJ13" s="111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</row>
    <row r="14" spans="1:56">
      <c r="A14" s="22"/>
      <c r="B14" s="290"/>
      <c r="C14" s="41"/>
      <c r="D14" s="24" t="str">
        <f t="shared" si="1"/>
        <v/>
      </c>
      <c r="E14" s="24" t="str">
        <f t="shared" si="18"/>
        <v/>
      </c>
      <c r="F14" s="25"/>
      <c r="G14" s="26"/>
      <c r="H14" s="106" t="str">
        <f t="shared" si="2"/>
        <v/>
      </c>
      <c r="I14" s="106" t="str">
        <f t="shared" si="3"/>
        <v/>
      </c>
      <c r="J14" s="28" t="str">
        <f t="shared" si="4"/>
        <v/>
      </c>
      <c r="K14" s="28" t="str">
        <f t="shared" si="5"/>
        <v/>
      </c>
      <c r="L14" s="29" t="str">
        <f t="shared" si="6"/>
        <v/>
      </c>
      <c r="M14" s="4"/>
      <c r="N14" s="4"/>
      <c r="O14" s="315"/>
      <c r="P14" s="43"/>
      <c r="Q14" s="32"/>
      <c r="R14" s="44"/>
      <c r="S14" s="107"/>
      <c r="T14" s="108"/>
      <c r="U14" s="95" t="s">
        <v>122</v>
      </c>
      <c r="V14" s="109"/>
      <c r="W14" s="107"/>
      <c r="X14" s="32"/>
      <c r="Y14" s="32"/>
      <c r="Z14" s="32" t="str">
        <f t="shared" si="13"/>
        <v/>
      </c>
      <c r="AA14" s="32" t="str">
        <f t="shared" si="14"/>
        <v/>
      </c>
      <c r="AB14" s="114"/>
      <c r="AC14" s="36"/>
      <c r="AD14" s="37">
        <f t="shared" si="15"/>
        <v>0</v>
      </c>
      <c r="AE14" s="112"/>
      <c r="AF14" s="38"/>
      <c r="AG14" s="38" t="str">
        <f t="shared" si="17"/>
        <v/>
      </c>
      <c r="AH14" s="38"/>
      <c r="AI14" s="111"/>
      <c r="AJ14" s="111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</row>
    <row r="15" spans="1:56" ht="15" customHeight="1">
      <c r="A15" s="22"/>
      <c r="B15" s="290"/>
      <c r="C15" s="23" t="str">
        <f t="shared" ref="C15:C35" si="19">P15</f>
        <v>A HORA DA VENENOSA (3)</v>
      </c>
      <c r="D15" s="24" t="str">
        <f t="shared" si="1"/>
        <v>SEG-SEX</v>
      </c>
      <c r="E15" s="24" t="str">
        <f t="shared" si="18"/>
        <v>14H00</v>
      </c>
      <c r="F15" s="25"/>
      <c r="G15" s="26"/>
      <c r="H15" s="106">
        <f t="shared" si="2"/>
        <v>12.7</v>
      </c>
      <c r="I15" s="106">
        <f t="shared" si="3"/>
        <v>28.3</v>
      </c>
      <c r="J15" s="28">
        <f t="shared" si="4"/>
        <v>177906.807</v>
      </c>
      <c r="K15" s="28">
        <f t="shared" si="5"/>
        <v>1567.125</v>
      </c>
      <c r="L15" s="29">
        <f t="shared" si="6"/>
        <v>8.8086848751099218</v>
      </c>
      <c r="M15" s="4"/>
      <c r="N15" s="4"/>
      <c r="O15" s="315"/>
      <c r="P15" s="43" t="s">
        <v>47</v>
      </c>
      <c r="Q15" s="32" t="s">
        <v>35</v>
      </c>
      <c r="R15" s="44" t="s">
        <v>46</v>
      </c>
      <c r="S15" s="107">
        <f t="shared" ref="S15:S35" si="20">IF(U15="","",(U15*0.375))</f>
        <v>1567.125</v>
      </c>
      <c r="T15" s="108">
        <f t="shared" ref="T15:T35" si="21">IF(U15="","",(U15*AE15))</f>
        <v>2716.35</v>
      </c>
      <c r="U15" s="95">
        <v>4179</v>
      </c>
      <c r="V15" s="109">
        <f t="shared" ref="V15:V35" si="22">IF(U15="","",(U15*1.5))</f>
        <v>6268.5</v>
      </c>
      <c r="W15" s="107">
        <f t="shared" ref="W15:W35" si="23">IF(U15="","",(U15*2))</f>
        <v>8358</v>
      </c>
      <c r="X15" s="32">
        <f t="shared" ref="X15:X35" si="24">IFERROR(VLOOKUP(P15,$C$8:$K$52,9,0)-((VLOOKUP(P15,$C$8:$G$52,5,0)/100)*VLOOKUP(P15,$C$8:$K$52,9,0)),"")</f>
        <v>1567.125</v>
      </c>
      <c r="Y15" s="32">
        <f t="shared" ref="Y15:Y47" si="25">IFERROR(X15*VLOOKUP(P15,$C$8:$F$52,4,0),"")</f>
        <v>0</v>
      </c>
      <c r="Z15" s="32">
        <f t="shared" si="13"/>
        <v>0</v>
      </c>
      <c r="AA15" s="32">
        <f t="shared" si="14"/>
        <v>0</v>
      </c>
      <c r="AB15" s="114"/>
      <c r="AC15" s="36">
        <v>1400841</v>
      </c>
      <c r="AD15" s="37">
        <f t="shared" si="15"/>
        <v>177906.807</v>
      </c>
      <c r="AE15" s="112">
        <v>0.65</v>
      </c>
      <c r="AF15" s="38">
        <f t="shared" ref="AF15:AF35" si="26">U15/AD15*1000</f>
        <v>23.489826333626457</v>
      </c>
      <c r="AG15" s="38">
        <f t="shared" si="17"/>
        <v>1567.125</v>
      </c>
      <c r="AH15" s="38"/>
      <c r="AI15" s="111">
        <v>12.7</v>
      </c>
      <c r="AJ15" s="111">
        <v>28.3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</row>
    <row r="16" spans="1:56" ht="15" customHeight="1">
      <c r="A16" s="22"/>
      <c r="B16" s="290"/>
      <c r="C16" s="50" t="str">
        <f t="shared" si="19"/>
        <v xml:space="preserve">NOVELA DA TARDE </v>
      </c>
      <c r="D16" s="42" t="str">
        <f t="shared" si="1"/>
        <v>SEG-SEX</v>
      </c>
      <c r="E16" s="42" t="str">
        <f t="shared" si="18"/>
        <v>15h30</v>
      </c>
      <c r="F16" s="25"/>
      <c r="G16" s="26"/>
      <c r="H16" s="106">
        <f t="shared" si="2"/>
        <v>10.9</v>
      </c>
      <c r="I16" s="106">
        <f t="shared" si="3"/>
        <v>25.2</v>
      </c>
      <c r="J16" s="28">
        <f t="shared" si="4"/>
        <v>152691.66899999999</v>
      </c>
      <c r="K16" s="28">
        <f t="shared" si="5"/>
        <v>1766.25</v>
      </c>
      <c r="L16" s="29">
        <f t="shared" si="6"/>
        <v>11.567428737713254</v>
      </c>
      <c r="M16" s="4"/>
      <c r="N16" s="4"/>
      <c r="O16" s="315"/>
      <c r="P16" s="43" t="s">
        <v>48</v>
      </c>
      <c r="Q16" s="32" t="s">
        <v>35</v>
      </c>
      <c r="R16" s="44" t="s">
        <v>49</v>
      </c>
      <c r="S16" s="107">
        <f t="shared" si="20"/>
        <v>1766.25</v>
      </c>
      <c r="T16" s="108">
        <f t="shared" si="21"/>
        <v>2355</v>
      </c>
      <c r="U16" s="95">
        <v>4710</v>
      </c>
      <c r="V16" s="109">
        <f t="shared" si="22"/>
        <v>7065</v>
      </c>
      <c r="W16" s="107">
        <f t="shared" si="23"/>
        <v>9420</v>
      </c>
      <c r="X16" s="32">
        <f t="shared" si="24"/>
        <v>1766.25</v>
      </c>
      <c r="Y16" s="32">
        <f t="shared" si="25"/>
        <v>0</v>
      </c>
      <c r="Z16" s="32">
        <f t="shared" si="13"/>
        <v>0</v>
      </c>
      <c r="AA16" s="32">
        <f t="shared" si="14"/>
        <v>0</v>
      </c>
      <c r="AB16" s="51"/>
      <c r="AC16" s="36">
        <v>1400841</v>
      </c>
      <c r="AD16" s="37">
        <f t="shared" si="15"/>
        <v>152691.66899999999</v>
      </c>
      <c r="AE16" s="112">
        <v>0.5</v>
      </c>
      <c r="AF16" s="38">
        <f t="shared" si="26"/>
        <v>30.846476633902011</v>
      </c>
      <c r="AG16" s="38">
        <f t="shared" si="17"/>
        <v>1766.25</v>
      </c>
      <c r="AH16" s="38"/>
      <c r="AI16" s="111">
        <v>10.9</v>
      </c>
      <c r="AJ16" s="111">
        <v>25.2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</row>
    <row r="17" spans="1:56" ht="15" customHeight="1">
      <c r="A17" s="22"/>
      <c r="B17" s="290"/>
      <c r="C17" s="41" t="str">
        <f t="shared" si="19"/>
        <v>CIDADE ALERTA NACIONAL</v>
      </c>
      <c r="D17" s="42" t="str">
        <f t="shared" si="1"/>
        <v>SEG-SEX</v>
      </c>
      <c r="E17" s="42" t="str">
        <f t="shared" si="18"/>
        <v>16h30</v>
      </c>
      <c r="F17" s="25"/>
      <c r="G17" s="26"/>
      <c r="H17" s="106">
        <f t="shared" si="2"/>
        <v>6.8</v>
      </c>
      <c r="I17" s="106">
        <f t="shared" si="3"/>
        <v>18.3</v>
      </c>
      <c r="J17" s="28">
        <f t="shared" si="4"/>
        <v>95257.187999999995</v>
      </c>
      <c r="K17" s="28">
        <f t="shared" si="5"/>
        <v>1346.25</v>
      </c>
      <c r="L17" s="29">
        <f t="shared" si="6"/>
        <v>14.132791742708173</v>
      </c>
      <c r="M17" s="4"/>
      <c r="N17" s="4"/>
      <c r="O17" s="315"/>
      <c r="P17" s="43" t="s">
        <v>50</v>
      </c>
      <c r="Q17" s="32" t="s">
        <v>35</v>
      </c>
      <c r="R17" s="44" t="s">
        <v>51</v>
      </c>
      <c r="S17" s="107">
        <f t="shared" si="20"/>
        <v>1346.25</v>
      </c>
      <c r="T17" s="108">
        <f t="shared" si="21"/>
        <v>2333.5</v>
      </c>
      <c r="U17" s="95">
        <v>3590</v>
      </c>
      <c r="V17" s="109">
        <f t="shared" si="22"/>
        <v>5385</v>
      </c>
      <c r="W17" s="107">
        <f t="shared" si="23"/>
        <v>7180</v>
      </c>
      <c r="X17" s="32">
        <f t="shared" si="24"/>
        <v>1346.25</v>
      </c>
      <c r="Y17" s="32">
        <f t="shared" si="25"/>
        <v>0</v>
      </c>
      <c r="Z17" s="32">
        <f t="shared" si="13"/>
        <v>0</v>
      </c>
      <c r="AA17" s="32">
        <f t="shared" si="14"/>
        <v>0</v>
      </c>
      <c r="AB17" s="51"/>
      <c r="AC17" s="36">
        <v>1400841</v>
      </c>
      <c r="AD17" s="37">
        <f t="shared" si="15"/>
        <v>95257.187999999995</v>
      </c>
      <c r="AE17" s="112">
        <v>0.65</v>
      </c>
      <c r="AF17" s="38">
        <f t="shared" si="26"/>
        <v>37.687444647221795</v>
      </c>
      <c r="AG17" s="38">
        <f t="shared" si="17"/>
        <v>1346.25</v>
      </c>
      <c r="AH17" s="38"/>
      <c r="AI17" s="111">
        <v>6.8</v>
      </c>
      <c r="AJ17" s="111">
        <v>18.3</v>
      </c>
      <c r="AK17" s="4"/>
      <c r="AL17" s="4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s="22"/>
      <c r="B18" s="290"/>
      <c r="C18" s="23" t="str">
        <f t="shared" si="19"/>
        <v>CIDADE ALERTA SC</v>
      </c>
      <c r="D18" s="24" t="str">
        <f t="shared" si="1"/>
        <v>SEG-SEX</v>
      </c>
      <c r="E18" s="24" t="str">
        <f t="shared" si="18"/>
        <v>18H00</v>
      </c>
      <c r="F18" s="25"/>
      <c r="G18" s="26"/>
      <c r="H18" s="106">
        <f t="shared" si="2"/>
        <v>13.6</v>
      </c>
      <c r="I18" s="106">
        <f t="shared" si="3"/>
        <v>30.3</v>
      </c>
      <c r="J18" s="28">
        <f t="shared" si="4"/>
        <v>190514.37599999999</v>
      </c>
      <c r="K18" s="28">
        <f t="shared" si="5"/>
        <v>1293.375</v>
      </c>
      <c r="L18" s="29">
        <f t="shared" si="6"/>
        <v>6.7888577605293161</v>
      </c>
      <c r="M18" s="4"/>
      <c r="N18" s="4"/>
      <c r="O18" s="315"/>
      <c r="P18" s="43" t="s">
        <v>52</v>
      </c>
      <c r="Q18" s="32" t="s">
        <v>35</v>
      </c>
      <c r="R18" s="44" t="s">
        <v>53</v>
      </c>
      <c r="S18" s="107">
        <f t="shared" si="20"/>
        <v>1293.375</v>
      </c>
      <c r="T18" s="108">
        <f t="shared" si="21"/>
        <v>2241.85</v>
      </c>
      <c r="U18" s="95">
        <v>3449</v>
      </c>
      <c r="V18" s="109">
        <f t="shared" si="22"/>
        <v>5173.5</v>
      </c>
      <c r="W18" s="107">
        <f t="shared" si="23"/>
        <v>6898</v>
      </c>
      <c r="X18" s="32">
        <f t="shared" si="24"/>
        <v>1293.375</v>
      </c>
      <c r="Y18" s="32">
        <f t="shared" si="25"/>
        <v>0</v>
      </c>
      <c r="Z18" s="32">
        <f t="shared" si="13"/>
        <v>0</v>
      </c>
      <c r="AA18" s="32">
        <f t="shared" si="14"/>
        <v>0</v>
      </c>
      <c r="AB18" s="40"/>
      <c r="AC18" s="36">
        <v>1400841</v>
      </c>
      <c r="AD18" s="37">
        <f t="shared" si="15"/>
        <v>190514.37599999999</v>
      </c>
      <c r="AE18" s="112">
        <v>0.65</v>
      </c>
      <c r="AF18" s="38">
        <f t="shared" si="26"/>
        <v>18.103620694744841</v>
      </c>
      <c r="AG18" s="38">
        <f t="shared" si="17"/>
        <v>1293.375</v>
      </c>
      <c r="AH18" s="38"/>
      <c r="AI18" s="111">
        <v>13.6</v>
      </c>
      <c r="AJ18" s="111">
        <v>30.3</v>
      </c>
      <c r="AK18" s="4"/>
      <c r="AL18" s="4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5" customHeight="1">
      <c r="A19" s="22"/>
      <c r="B19" s="290"/>
      <c r="C19" s="23" t="str">
        <f t="shared" si="19"/>
        <v>ND NOTÍCIAS</v>
      </c>
      <c r="D19" s="24" t="str">
        <f t="shared" si="1"/>
        <v>SEG-SEX</v>
      </c>
      <c r="E19" s="24" t="str">
        <f t="shared" si="18"/>
        <v>19H00</v>
      </c>
      <c r="F19" s="25"/>
      <c r="G19" s="26"/>
      <c r="H19" s="106">
        <f t="shared" si="2"/>
        <v>15</v>
      </c>
      <c r="I19" s="106">
        <f t="shared" si="3"/>
        <v>25.8</v>
      </c>
      <c r="J19" s="28">
        <f t="shared" si="4"/>
        <v>210126.15</v>
      </c>
      <c r="K19" s="28">
        <f t="shared" si="5"/>
        <v>2161.125</v>
      </c>
      <c r="L19" s="29">
        <f t="shared" si="6"/>
        <v>10.284893146331383</v>
      </c>
      <c r="M19" s="4"/>
      <c r="N19" s="4"/>
      <c r="O19" s="315"/>
      <c r="P19" s="43" t="s">
        <v>54</v>
      </c>
      <c r="Q19" s="32" t="s">
        <v>35</v>
      </c>
      <c r="R19" s="44" t="s">
        <v>55</v>
      </c>
      <c r="S19" s="107">
        <f t="shared" si="20"/>
        <v>2161.125</v>
      </c>
      <c r="T19" s="108">
        <f t="shared" si="21"/>
        <v>3745.9500000000003</v>
      </c>
      <c r="U19" s="95">
        <v>5763</v>
      </c>
      <c r="V19" s="109">
        <f t="shared" si="22"/>
        <v>8644.5</v>
      </c>
      <c r="W19" s="107">
        <f t="shared" si="23"/>
        <v>11526</v>
      </c>
      <c r="X19" s="32">
        <f t="shared" si="24"/>
        <v>2161.125</v>
      </c>
      <c r="Y19" s="32">
        <f t="shared" si="25"/>
        <v>0</v>
      </c>
      <c r="Z19" s="32">
        <f t="shared" si="13"/>
        <v>0</v>
      </c>
      <c r="AA19" s="32">
        <f t="shared" si="14"/>
        <v>0</v>
      </c>
      <c r="AC19" s="36">
        <v>1400841</v>
      </c>
      <c r="AD19" s="37">
        <f t="shared" si="15"/>
        <v>210126.15</v>
      </c>
      <c r="AE19" s="112">
        <v>0.65</v>
      </c>
      <c r="AF19" s="38">
        <f t="shared" si="26"/>
        <v>27.426381723550353</v>
      </c>
      <c r="AG19" s="38">
        <f t="shared" si="17"/>
        <v>2161.125</v>
      </c>
      <c r="AH19" s="38"/>
      <c r="AI19" s="111">
        <v>15</v>
      </c>
      <c r="AJ19" s="111">
        <v>25.8</v>
      </c>
      <c r="AK19" s="4"/>
      <c r="AL19" s="4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5" customHeight="1">
      <c r="A20" s="22"/>
      <c r="B20" s="290"/>
      <c r="C20" s="50" t="str">
        <f t="shared" si="19"/>
        <v>JORNAL DA RECORD</v>
      </c>
      <c r="D20" s="42" t="str">
        <f t="shared" si="1"/>
        <v>SEG-SEX</v>
      </c>
      <c r="E20" s="42" t="str">
        <f t="shared" si="18"/>
        <v>19h55</v>
      </c>
      <c r="F20" s="25"/>
      <c r="G20" s="26"/>
      <c r="H20" s="106">
        <f t="shared" si="2"/>
        <v>10.6</v>
      </c>
      <c r="I20" s="106">
        <f t="shared" si="3"/>
        <v>19</v>
      </c>
      <c r="J20" s="28">
        <f t="shared" si="4"/>
        <v>148489.14600000001</v>
      </c>
      <c r="K20" s="28">
        <f t="shared" si="5"/>
        <v>3372.375</v>
      </c>
      <c r="L20" s="29">
        <f t="shared" si="6"/>
        <v>22.711255945939644</v>
      </c>
      <c r="M20" s="4"/>
      <c r="N20" s="4"/>
      <c r="O20" s="315"/>
      <c r="P20" s="43" t="s">
        <v>56</v>
      </c>
      <c r="Q20" s="32" t="s">
        <v>35</v>
      </c>
      <c r="R20" s="44" t="s">
        <v>57</v>
      </c>
      <c r="S20" s="107">
        <f t="shared" si="20"/>
        <v>3372.375</v>
      </c>
      <c r="T20" s="108">
        <f t="shared" si="21"/>
        <v>5845.45</v>
      </c>
      <c r="U20" s="95">
        <v>8993</v>
      </c>
      <c r="V20" s="109">
        <f t="shared" si="22"/>
        <v>13489.5</v>
      </c>
      <c r="W20" s="107">
        <f t="shared" si="23"/>
        <v>17986</v>
      </c>
      <c r="X20" s="32">
        <f t="shared" si="24"/>
        <v>3372.375</v>
      </c>
      <c r="Y20" s="32">
        <f t="shared" si="25"/>
        <v>0</v>
      </c>
      <c r="Z20" s="32">
        <f t="shared" si="13"/>
        <v>0</v>
      </c>
      <c r="AA20" s="32">
        <f t="shared" si="14"/>
        <v>0</v>
      </c>
      <c r="AC20" s="36">
        <v>1400841</v>
      </c>
      <c r="AD20" s="37">
        <f t="shared" si="15"/>
        <v>148489.14600000001</v>
      </c>
      <c r="AE20" s="112">
        <v>0.65</v>
      </c>
      <c r="AF20" s="38">
        <f t="shared" si="26"/>
        <v>60.563349189172385</v>
      </c>
      <c r="AG20" s="38">
        <f t="shared" si="17"/>
        <v>3372.375</v>
      </c>
      <c r="AH20" s="38"/>
      <c r="AI20" s="111">
        <v>10.6</v>
      </c>
      <c r="AJ20" s="111">
        <v>19</v>
      </c>
      <c r="AK20" s="4"/>
      <c r="AL20" s="4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5" customHeight="1">
      <c r="A21" s="22"/>
      <c r="B21" s="290"/>
      <c r="C21" s="50" t="str">
        <f t="shared" si="19"/>
        <v xml:space="preserve">NOVELA 3 </v>
      </c>
      <c r="D21" s="42" t="str">
        <f t="shared" si="1"/>
        <v>SEG-SEX</v>
      </c>
      <c r="E21" s="42" t="str">
        <f t="shared" si="18"/>
        <v>21H00</v>
      </c>
      <c r="F21" s="25"/>
      <c r="G21" s="26"/>
      <c r="H21" s="106">
        <f t="shared" si="2"/>
        <v>10.9</v>
      </c>
      <c r="I21" s="106">
        <f t="shared" si="3"/>
        <v>17</v>
      </c>
      <c r="J21" s="28">
        <f t="shared" si="4"/>
        <v>152691.66899999999</v>
      </c>
      <c r="K21" s="28">
        <f t="shared" si="5"/>
        <v>2174.25</v>
      </c>
      <c r="L21" s="29">
        <f t="shared" si="6"/>
        <v>14.239480216828333</v>
      </c>
      <c r="M21" s="4"/>
      <c r="N21" s="4"/>
      <c r="O21" s="315"/>
      <c r="P21" s="43" t="s">
        <v>58</v>
      </c>
      <c r="Q21" s="32" t="s">
        <v>35</v>
      </c>
      <c r="R21" s="44" t="s">
        <v>59</v>
      </c>
      <c r="S21" s="107">
        <f t="shared" si="20"/>
        <v>2174.25</v>
      </c>
      <c r="T21" s="108">
        <f t="shared" si="21"/>
        <v>3768.7000000000003</v>
      </c>
      <c r="U21" s="95">
        <v>5798</v>
      </c>
      <c r="V21" s="109">
        <f t="shared" si="22"/>
        <v>8697</v>
      </c>
      <c r="W21" s="107">
        <f t="shared" si="23"/>
        <v>11596</v>
      </c>
      <c r="X21" s="32">
        <f t="shared" si="24"/>
        <v>2174.25</v>
      </c>
      <c r="Y21" s="32">
        <f t="shared" si="25"/>
        <v>0</v>
      </c>
      <c r="Z21" s="32">
        <f t="shared" si="13"/>
        <v>0</v>
      </c>
      <c r="AA21" s="32">
        <f t="shared" si="14"/>
        <v>0</v>
      </c>
      <c r="AB21" s="40"/>
      <c r="AC21" s="36">
        <v>1400841</v>
      </c>
      <c r="AD21" s="37">
        <f t="shared" si="15"/>
        <v>152691.66899999999</v>
      </c>
      <c r="AE21" s="112">
        <v>0.65</v>
      </c>
      <c r="AF21" s="38">
        <f t="shared" si="26"/>
        <v>37.971947244875558</v>
      </c>
      <c r="AG21" s="38">
        <f t="shared" si="17"/>
        <v>2174.25</v>
      </c>
      <c r="AH21" s="38"/>
      <c r="AI21" s="111">
        <v>10.9</v>
      </c>
      <c r="AJ21" s="111">
        <v>17</v>
      </c>
      <c r="AK21" s="40"/>
      <c r="AL21" s="40"/>
      <c r="AM21" s="4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5" customHeight="1">
      <c r="A22" s="22"/>
      <c r="B22" s="290"/>
      <c r="C22" s="50" t="str">
        <f t="shared" si="19"/>
        <v xml:space="preserve">NOVELA 22HS </v>
      </c>
      <c r="D22" s="42" t="str">
        <f t="shared" si="1"/>
        <v>SEG-SEX</v>
      </c>
      <c r="E22" s="42" t="str">
        <f t="shared" si="18"/>
        <v>21H45</v>
      </c>
      <c r="F22" s="25"/>
      <c r="G22" s="26"/>
      <c r="H22" s="106">
        <f t="shared" si="2"/>
        <v>10.9</v>
      </c>
      <c r="I22" s="106">
        <f t="shared" si="3"/>
        <v>17</v>
      </c>
      <c r="J22" s="28">
        <f t="shared" si="4"/>
        <v>152691.66899999999</v>
      </c>
      <c r="K22" s="28">
        <f t="shared" si="5"/>
        <v>1706.625</v>
      </c>
      <c r="L22" s="29">
        <f t="shared" si="6"/>
        <v>11.176935920452872</v>
      </c>
      <c r="M22" s="4"/>
      <c r="N22" s="4"/>
      <c r="O22" s="315"/>
      <c r="P22" s="43" t="s">
        <v>60</v>
      </c>
      <c r="Q22" s="32" t="s">
        <v>35</v>
      </c>
      <c r="R22" s="44" t="s">
        <v>61</v>
      </c>
      <c r="S22" s="107">
        <f t="shared" si="20"/>
        <v>1706.625</v>
      </c>
      <c r="T22" s="108">
        <f t="shared" si="21"/>
        <v>2958.15</v>
      </c>
      <c r="U22" s="95">
        <v>4551</v>
      </c>
      <c r="V22" s="109">
        <f t="shared" si="22"/>
        <v>6826.5</v>
      </c>
      <c r="W22" s="107">
        <f t="shared" si="23"/>
        <v>9102</v>
      </c>
      <c r="X22" s="32">
        <f t="shared" si="24"/>
        <v>1706.625</v>
      </c>
      <c r="Y22" s="32">
        <f t="shared" si="25"/>
        <v>0</v>
      </c>
      <c r="Z22" s="32">
        <f t="shared" si="13"/>
        <v>0</v>
      </c>
      <c r="AA22" s="32">
        <f t="shared" si="14"/>
        <v>0</v>
      </c>
      <c r="AB22" s="40"/>
      <c r="AC22" s="36">
        <v>1400841</v>
      </c>
      <c r="AD22" s="37">
        <f t="shared" si="15"/>
        <v>152691.66899999999</v>
      </c>
      <c r="AE22" s="112">
        <v>0.65</v>
      </c>
      <c r="AF22" s="38">
        <f t="shared" si="26"/>
        <v>29.805162454540987</v>
      </c>
      <c r="AG22" s="38">
        <f t="shared" si="17"/>
        <v>1706.625</v>
      </c>
      <c r="AH22" s="38"/>
      <c r="AI22" s="111">
        <v>10.9</v>
      </c>
      <c r="AJ22" s="111">
        <v>17</v>
      </c>
      <c r="AK22" s="40"/>
      <c r="AL22" s="40"/>
      <c r="AM22" s="40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5" customHeight="1">
      <c r="A23" s="22"/>
      <c r="B23" s="290"/>
      <c r="C23" s="50" t="str">
        <f t="shared" si="19"/>
        <v>SUPER TELA</v>
      </c>
      <c r="D23" s="42" t="str">
        <f t="shared" si="1"/>
        <v>SEX</v>
      </c>
      <c r="E23" s="42" t="str">
        <f t="shared" si="18"/>
        <v>23H15</v>
      </c>
      <c r="F23" s="25"/>
      <c r="G23" s="26"/>
      <c r="H23" s="106">
        <f t="shared" si="2"/>
        <v>10.5</v>
      </c>
      <c r="I23" s="106">
        <f t="shared" si="3"/>
        <v>21.2</v>
      </c>
      <c r="J23" s="28">
        <f t="shared" si="4"/>
        <v>147088.30499999999</v>
      </c>
      <c r="K23" s="28">
        <f t="shared" si="5"/>
        <v>1193.25</v>
      </c>
      <c r="L23" s="29">
        <f t="shared" si="6"/>
        <v>8.1124736599554943</v>
      </c>
      <c r="M23" s="4"/>
      <c r="N23" s="4"/>
      <c r="O23" s="315"/>
      <c r="P23" s="43" t="s">
        <v>62</v>
      </c>
      <c r="Q23" s="32" t="s">
        <v>63</v>
      </c>
      <c r="R23" s="44" t="s">
        <v>64</v>
      </c>
      <c r="S23" s="107">
        <f t="shared" si="20"/>
        <v>1193.25</v>
      </c>
      <c r="T23" s="108">
        <f t="shared" si="21"/>
        <v>2068.3000000000002</v>
      </c>
      <c r="U23" s="95">
        <v>3182</v>
      </c>
      <c r="V23" s="109">
        <f t="shared" si="22"/>
        <v>4773</v>
      </c>
      <c r="W23" s="107">
        <f t="shared" si="23"/>
        <v>6364</v>
      </c>
      <c r="X23" s="32">
        <f t="shared" si="24"/>
        <v>1193.25</v>
      </c>
      <c r="Y23" s="32">
        <f t="shared" si="25"/>
        <v>0</v>
      </c>
      <c r="Z23" s="32">
        <f>IFERROR(IF(VLOOKUP(P23,$C$8:$F$52,4,0)&lt;&gt;0,VLOOKUP(P23,C23:K72,9,0)/VLOOKUP(P23,C23:H72,6,0),0),"")</f>
        <v>0</v>
      </c>
      <c r="AA23" s="32">
        <f t="shared" si="14"/>
        <v>0</v>
      </c>
      <c r="AB23" s="40"/>
      <c r="AC23" s="36">
        <v>1400841</v>
      </c>
      <c r="AD23" s="37">
        <f t="shared" si="15"/>
        <v>147088.30499999999</v>
      </c>
      <c r="AE23" s="112">
        <v>0.65</v>
      </c>
      <c r="AF23" s="38">
        <f t="shared" si="26"/>
        <v>21.633263093214651</v>
      </c>
      <c r="AG23" s="38">
        <f t="shared" si="17"/>
        <v>1193.25</v>
      </c>
      <c r="AH23" s="38"/>
      <c r="AI23" s="111">
        <v>10.5</v>
      </c>
      <c r="AJ23" s="111">
        <v>21.2</v>
      </c>
      <c r="AK23" s="40"/>
      <c r="AL23" s="40"/>
      <c r="AM23" s="40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5" customHeight="1">
      <c r="A24" s="22"/>
      <c r="B24" s="290"/>
      <c r="C24" s="50" t="str">
        <f t="shared" si="19"/>
        <v>A FAZENDA</v>
      </c>
      <c r="D24" s="42" t="str">
        <f t="shared" si="1"/>
        <v>SEG-DOM</v>
      </c>
      <c r="E24" s="42" t="str">
        <f t="shared" si="18"/>
        <v>22H45</v>
      </c>
      <c r="F24" s="25"/>
      <c r="G24" s="26"/>
      <c r="H24" s="106">
        <f t="shared" si="2"/>
        <v>10.3</v>
      </c>
      <c r="I24" s="106">
        <f t="shared" si="3"/>
        <v>23.9</v>
      </c>
      <c r="J24" s="28">
        <f t="shared" si="4"/>
        <v>144286.62300000002</v>
      </c>
      <c r="K24" s="28">
        <f t="shared" si="5"/>
        <v>2190</v>
      </c>
      <c r="L24" s="29">
        <f t="shared" si="6"/>
        <v>15.178122229667817</v>
      </c>
      <c r="M24" s="4"/>
      <c r="N24" s="4"/>
      <c r="O24" s="315"/>
      <c r="P24" s="43" t="s">
        <v>65</v>
      </c>
      <c r="Q24" s="32" t="s">
        <v>66</v>
      </c>
      <c r="R24" s="44" t="s">
        <v>67</v>
      </c>
      <c r="S24" s="107">
        <f t="shared" si="20"/>
        <v>2190</v>
      </c>
      <c r="T24" s="108">
        <f t="shared" si="21"/>
        <v>3796</v>
      </c>
      <c r="U24" s="95">
        <v>5840</v>
      </c>
      <c r="V24" s="109">
        <f t="shared" si="22"/>
        <v>8760</v>
      </c>
      <c r="W24" s="107">
        <f t="shared" si="23"/>
        <v>11680</v>
      </c>
      <c r="X24" s="32">
        <f t="shared" si="24"/>
        <v>2190</v>
      </c>
      <c r="Y24" s="32">
        <f t="shared" si="25"/>
        <v>0</v>
      </c>
      <c r="Z24" s="32">
        <f t="shared" ref="Z24:Z27" si="27">IFERROR(IF(VLOOKUP(P24,$C$8:$F$52,4,0)&lt;&gt;0,VLOOKUP(P24,C23:K73,9,0)/VLOOKUP(P24,C23:H73,6,0),0),"")</f>
        <v>0</v>
      </c>
      <c r="AA24" s="32">
        <f t="shared" si="14"/>
        <v>0</v>
      </c>
      <c r="AB24" s="40"/>
      <c r="AC24" s="36">
        <v>1400841</v>
      </c>
      <c r="AD24" s="37">
        <f t="shared" si="15"/>
        <v>144286.62300000002</v>
      </c>
      <c r="AE24" s="112">
        <v>0.65</v>
      </c>
      <c r="AF24" s="38">
        <f t="shared" si="26"/>
        <v>40.474992612447508</v>
      </c>
      <c r="AG24" s="38">
        <f t="shared" si="17"/>
        <v>2190</v>
      </c>
      <c r="AH24" s="38"/>
      <c r="AI24" s="111">
        <v>10.3</v>
      </c>
      <c r="AJ24" s="111">
        <v>23.9</v>
      </c>
      <c r="AK24" s="40"/>
      <c r="AL24" s="40"/>
      <c r="AM24" s="40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5" customHeight="1">
      <c r="A25" s="22"/>
      <c r="B25" s="320"/>
      <c r="C25" s="50" t="str">
        <f t="shared" si="19"/>
        <v>SÉRIE PREMIUM</v>
      </c>
      <c r="D25" s="42" t="str">
        <f t="shared" si="1"/>
        <v>SEG</v>
      </c>
      <c r="E25" s="42" t="str">
        <f t="shared" si="18"/>
        <v>00h00</v>
      </c>
      <c r="F25" s="25"/>
      <c r="G25" s="26"/>
      <c r="H25" s="106">
        <f t="shared" si="2"/>
        <v>10.3</v>
      </c>
      <c r="I25" s="106">
        <f t="shared" si="3"/>
        <v>23.9</v>
      </c>
      <c r="J25" s="28">
        <f t="shared" si="4"/>
        <v>144286.62300000002</v>
      </c>
      <c r="K25" s="28">
        <f t="shared" si="5"/>
        <v>1555.5</v>
      </c>
      <c r="L25" s="29">
        <f t="shared" si="6"/>
        <v>10.780625172716114</v>
      </c>
      <c r="M25" s="4"/>
      <c r="N25" s="4"/>
      <c r="O25" s="318"/>
      <c r="P25" s="43" t="s">
        <v>68</v>
      </c>
      <c r="Q25" s="32" t="s">
        <v>69</v>
      </c>
      <c r="R25" s="44" t="s">
        <v>70</v>
      </c>
      <c r="S25" s="107">
        <f t="shared" si="20"/>
        <v>1555.5</v>
      </c>
      <c r="T25" s="108">
        <f t="shared" si="21"/>
        <v>2696.2000000000003</v>
      </c>
      <c r="U25" s="95">
        <v>4148</v>
      </c>
      <c r="V25" s="109">
        <f t="shared" si="22"/>
        <v>6222</v>
      </c>
      <c r="W25" s="107">
        <f t="shared" si="23"/>
        <v>8296</v>
      </c>
      <c r="X25" s="32">
        <f t="shared" si="24"/>
        <v>1555.5</v>
      </c>
      <c r="Y25" s="32">
        <f t="shared" si="25"/>
        <v>0</v>
      </c>
      <c r="Z25" s="32">
        <f t="shared" si="27"/>
        <v>0</v>
      </c>
      <c r="AA25" s="32">
        <f t="shared" si="14"/>
        <v>0</v>
      </c>
      <c r="AB25" s="51"/>
      <c r="AC25" s="36">
        <v>1400841</v>
      </c>
      <c r="AD25" s="37">
        <f t="shared" si="15"/>
        <v>144286.62300000002</v>
      </c>
      <c r="AE25" s="112">
        <v>0.65</v>
      </c>
      <c r="AF25" s="38">
        <f t="shared" si="26"/>
        <v>28.748333793909637</v>
      </c>
      <c r="AG25" s="38">
        <f t="shared" si="17"/>
        <v>1555.5</v>
      </c>
      <c r="AH25" s="38"/>
      <c r="AI25" s="111">
        <v>10.3</v>
      </c>
      <c r="AJ25" s="111">
        <v>23.9</v>
      </c>
      <c r="AK25" s="4"/>
      <c r="AL25" s="4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5" customHeight="1">
      <c r="A26" s="4"/>
      <c r="B26" s="329" t="s">
        <v>71</v>
      </c>
      <c r="C26" s="50" t="str">
        <f t="shared" si="19"/>
        <v>BRASIL CAMINHONEIRO</v>
      </c>
      <c r="D26" s="42" t="str">
        <f t="shared" si="1"/>
        <v>SAB</v>
      </c>
      <c r="E26" s="42" t="str">
        <f t="shared" si="18"/>
        <v>07H00</v>
      </c>
      <c r="F26" s="25"/>
      <c r="G26" s="26"/>
      <c r="H26" s="106">
        <f t="shared" si="2"/>
        <v>15</v>
      </c>
      <c r="I26" s="106">
        <f t="shared" si="3"/>
        <v>22.6</v>
      </c>
      <c r="J26" s="28">
        <f t="shared" si="4"/>
        <v>210126.15</v>
      </c>
      <c r="K26" s="28">
        <f t="shared" si="5"/>
        <v>980.25</v>
      </c>
      <c r="L26" s="29">
        <f t="shared" si="6"/>
        <v>4.6650547778084741</v>
      </c>
      <c r="M26" s="4"/>
      <c r="N26" s="4"/>
      <c r="O26" s="317" t="s">
        <v>71</v>
      </c>
      <c r="P26" s="43" t="s">
        <v>72</v>
      </c>
      <c r="Q26" s="44" t="s">
        <v>88</v>
      </c>
      <c r="R26" s="44" t="s">
        <v>74</v>
      </c>
      <c r="S26" s="107">
        <f t="shared" si="20"/>
        <v>980.25</v>
      </c>
      <c r="T26" s="108">
        <f t="shared" si="21"/>
        <v>1307</v>
      </c>
      <c r="U26" s="95">
        <v>2614</v>
      </c>
      <c r="V26" s="109">
        <f t="shared" si="22"/>
        <v>3921</v>
      </c>
      <c r="W26" s="107">
        <f t="shared" si="23"/>
        <v>5228</v>
      </c>
      <c r="X26" s="32">
        <f t="shared" si="24"/>
        <v>980.25</v>
      </c>
      <c r="Y26" s="32">
        <f t="shared" si="25"/>
        <v>0</v>
      </c>
      <c r="Z26" s="32">
        <f t="shared" si="27"/>
        <v>0</v>
      </c>
      <c r="AA26" s="32">
        <f t="shared" si="14"/>
        <v>0</v>
      </c>
      <c r="AC26" s="36">
        <v>1400841</v>
      </c>
      <c r="AD26" s="37">
        <f t="shared" si="15"/>
        <v>210126.15</v>
      </c>
      <c r="AE26" s="112">
        <v>0.5</v>
      </c>
      <c r="AF26" s="38">
        <f t="shared" si="26"/>
        <v>12.44014607415593</v>
      </c>
      <c r="AG26" s="38">
        <f t="shared" si="17"/>
        <v>980.25</v>
      </c>
      <c r="AH26" s="38"/>
      <c r="AI26" s="113">
        <v>15</v>
      </c>
      <c r="AJ26" s="111">
        <v>22.6</v>
      </c>
      <c r="AK26" s="4"/>
      <c r="AL26" s="40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5" customHeight="1">
      <c r="A27" s="4"/>
      <c r="B27" s="325"/>
      <c r="C27" s="50" t="str">
        <f t="shared" si="19"/>
        <v>FALA BRASIL - EDIÇÃO DE SÁBADO</v>
      </c>
      <c r="D27" s="42" t="str">
        <f t="shared" si="1"/>
        <v>SÁB</v>
      </c>
      <c r="E27" s="42" t="str">
        <f t="shared" si="18"/>
        <v>07H30</v>
      </c>
      <c r="F27" s="25"/>
      <c r="G27" s="26"/>
      <c r="H27" s="106">
        <f t="shared" si="2"/>
        <v>15</v>
      </c>
      <c r="I27" s="106">
        <f t="shared" si="3"/>
        <v>22.6</v>
      </c>
      <c r="J27" s="28">
        <f t="shared" si="4"/>
        <v>210126.15</v>
      </c>
      <c r="K27" s="28">
        <f t="shared" si="5"/>
        <v>1088.25</v>
      </c>
      <c r="L27" s="29">
        <f t="shared" si="6"/>
        <v>5.1790317387911982</v>
      </c>
      <c r="M27" s="4"/>
      <c r="N27" s="4"/>
      <c r="O27" s="315"/>
      <c r="P27" s="43" t="s">
        <v>75</v>
      </c>
      <c r="Q27" s="44" t="s">
        <v>73</v>
      </c>
      <c r="R27" s="44" t="s">
        <v>76</v>
      </c>
      <c r="S27" s="107">
        <f t="shared" si="20"/>
        <v>1088.25</v>
      </c>
      <c r="T27" s="108">
        <f t="shared" si="21"/>
        <v>1451</v>
      </c>
      <c r="U27" s="95">
        <v>2902</v>
      </c>
      <c r="V27" s="109">
        <f t="shared" si="22"/>
        <v>4353</v>
      </c>
      <c r="W27" s="107">
        <f t="shared" si="23"/>
        <v>5804</v>
      </c>
      <c r="X27" s="32">
        <f t="shared" si="24"/>
        <v>1088.25</v>
      </c>
      <c r="Y27" s="32">
        <f t="shared" si="25"/>
        <v>0</v>
      </c>
      <c r="Z27" s="32">
        <f t="shared" si="27"/>
        <v>0</v>
      </c>
      <c r="AA27" s="32">
        <f t="shared" si="14"/>
        <v>0</v>
      </c>
      <c r="AB27" s="51"/>
      <c r="AC27" s="36">
        <v>1400841</v>
      </c>
      <c r="AD27" s="37">
        <f t="shared" si="15"/>
        <v>210126.15</v>
      </c>
      <c r="AE27" s="112">
        <v>0.5</v>
      </c>
      <c r="AF27" s="38">
        <f t="shared" si="26"/>
        <v>13.810751303443194</v>
      </c>
      <c r="AG27" s="38">
        <f t="shared" si="17"/>
        <v>1088.25</v>
      </c>
      <c r="AH27" s="38"/>
      <c r="AI27" s="113">
        <v>15</v>
      </c>
      <c r="AJ27" s="111">
        <v>22.6</v>
      </c>
      <c r="AK27" s="4"/>
      <c r="AL27" s="4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5" customHeight="1">
      <c r="A28" s="4"/>
      <c r="B28" s="325"/>
      <c r="C28" s="52" t="str">
        <f t="shared" si="19"/>
        <v>BALANÇO GERAL SC - ED SÁBADO - ESTADUAL (1)</v>
      </c>
      <c r="D28" s="24" t="str">
        <f t="shared" si="1"/>
        <v>SÁB</v>
      </c>
      <c r="E28" s="24" t="str">
        <f t="shared" si="18"/>
        <v>12H00</v>
      </c>
      <c r="F28" s="25"/>
      <c r="G28" s="26"/>
      <c r="H28" s="106">
        <f t="shared" si="2"/>
        <v>15</v>
      </c>
      <c r="I28" s="106">
        <f t="shared" si="3"/>
        <v>22.6</v>
      </c>
      <c r="J28" s="28">
        <f t="shared" si="4"/>
        <v>210126.15</v>
      </c>
      <c r="K28" s="28">
        <f t="shared" si="5"/>
        <v>1742.625</v>
      </c>
      <c r="L28" s="29">
        <f t="shared" si="6"/>
        <v>8.293232422523328</v>
      </c>
      <c r="M28" s="4"/>
      <c r="N28" s="4"/>
      <c r="O28" s="315"/>
      <c r="P28" s="43" t="s">
        <v>77</v>
      </c>
      <c r="Q28" s="44" t="s">
        <v>73</v>
      </c>
      <c r="R28" s="44" t="s">
        <v>78</v>
      </c>
      <c r="S28" s="107">
        <f t="shared" si="20"/>
        <v>1742.625</v>
      </c>
      <c r="T28" s="108">
        <f t="shared" si="21"/>
        <v>3020.55</v>
      </c>
      <c r="U28" s="95">
        <v>4647</v>
      </c>
      <c r="V28" s="109">
        <f t="shared" si="22"/>
        <v>6970.5</v>
      </c>
      <c r="W28" s="107">
        <f t="shared" si="23"/>
        <v>9294</v>
      </c>
      <c r="X28" s="32">
        <f t="shared" si="24"/>
        <v>1742.625</v>
      </c>
      <c r="Y28" s="32">
        <f t="shared" si="25"/>
        <v>0</v>
      </c>
      <c r="Z28" s="32">
        <f>IFERROR(IF(VLOOKUP(P28,$C$8:$F$52,4,0)&lt;&gt;0,VLOOKUP(P28,C28:K78,9,0)/VLOOKUP(P28,C28:H78,6,0),0),"")</f>
        <v>0</v>
      </c>
      <c r="AA28" s="32">
        <f t="shared" si="14"/>
        <v>0</v>
      </c>
      <c r="AC28" s="36">
        <v>1400841</v>
      </c>
      <c r="AD28" s="37">
        <f t="shared" si="15"/>
        <v>210126.15</v>
      </c>
      <c r="AE28" s="112">
        <v>0.65</v>
      </c>
      <c r="AF28" s="38">
        <f t="shared" si="26"/>
        <v>22.115286460062205</v>
      </c>
      <c r="AG28" s="38">
        <f t="shared" si="17"/>
        <v>1742.625</v>
      </c>
      <c r="AH28" s="38"/>
      <c r="AI28" s="113">
        <v>15</v>
      </c>
      <c r="AJ28" s="111">
        <v>22.6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5" customHeight="1">
      <c r="A29" s="4"/>
      <c r="B29" s="325"/>
      <c r="C29" s="52" t="str">
        <f t="shared" si="19"/>
        <v>CLUBE DA BOLA</v>
      </c>
      <c r="D29" s="24" t="str">
        <f t="shared" si="1"/>
        <v>SÁB</v>
      </c>
      <c r="E29" s="24" t="str">
        <f t="shared" si="18"/>
        <v>13H30</v>
      </c>
      <c r="F29" s="25"/>
      <c r="G29" s="26"/>
      <c r="H29" s="106">
        <f t="shared" si="2"/>
        <v>15</v>
      </c>
      <c r="I29" s="106">
        <f t="shared" si="3"/>
        <v>22.6</v>
      </c>
      <c r="J29" s="28">
        <f t="shared" si="4"/>
        <v>210126.15</v>
      </c>
      <c r="K29" s="28">
        <f t="shared" si="5"/>
        <v>1626</v>
      </c>
      <c r="L29" s="29">
        <f t="shared" si="6"/>
        <v>7.7382086903510112</v>
      </c>
      <c r="M29" s="4"/>
      <c r="N29" s="4"/>
      <c r="O29" s="315"/>
      <c r="P29" s="43" t="s">
        <v>79</v>
      </c>
      <c r="Q29" s="44" t="s">
        <v>73</v>
      </c>
      <c r="R29" s="44" t="s">
        <v>80</v>
      </c>
      <c r="S29" s="107">
        <f t="shared" si="20"/>
        <v>1626</v>
      </c>
      <c r="T29" s="108">
        <f t="shared" si="21"/>
        <v>2818.4</v>
      </c>
      <c r="U29" s="95">
        <v>4336</v>
      </c>
      <c r="V29" s="109">
        <f t="shared" si="22"/>
        <v>6504</v>
      </c>
      <c r="W29" s="107">
        <f t="shared" si="23"/>
        <v>8672</v>
      </c>
      <c r="X29" s="32">
        <f t="shared" si="24"/>
        <v>1626</v>
      </c>
      <c r="Y29" s="32">
        <f t="shared" si="25"/>
        <v>0</v>
      </c>
      <c r="Z29" s="32">
        <f t="shared" ref="Z29:Z33" si="28">IFERROR(IF(VLOOKUP(P29,$C$8:$F$52,4,0)&lt;&gt;0,VLOOKUP(P29,C28:K79,9,0)/VLOOKUP(P29,C28:H79,6,0),0),"")</f>
        <v>0</v>
      </c>
      <c r="AA29" s="32">
        <f t="shared" si="14"/>
        <v>0</v>
      </c>
      <c r="AC29" s="36">
        <v>1400841</v>
      </c>
      <c r="AD29" s="37">
        <f t="shared" si="15"/>
        <v>210126.15</v>
      </c>
      <c r="AE29" s="112">
        <v>0.65</v>
      </c>
      <c r="AF29" s="38">
        <f t="shared" si="26"/>
        <v>20.63522317426936</v>
      </c>
      <c r="AG29" s="38">
        <f t="shared" si="17"/>
        <v>1626</v>
      </c>
      <c r="AH29" s="38"/>
      <c r="AI29" s="113">
        <v>15</v>
      </c>
      <c r="AJ29" s="111">
        <v>22.6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5" customHeight="1">
      <c r="A30" s="4"/>
      <c r="B30" s="325"/>
      <c r="C30" s="53" t="str">
        <f t="shared" si="19"/>
        <v>CINE AVENTURA</v>
      </c>
      <c r="D30" s="42" t="str">
        <f t="shared" si="1"/>
        <v>SÁB</v>
      </c>
      <c r="E30" s="42" t="str">
        <f t="shared" si="18"/>
        <v>15H00</v>
      </c>
      <c r="F30" s="25"/>
      <c r="G30" s="26"/>
      <c r="H30" s="106">
        <f t="shared" si="2"/>
        <v>15</v>
      </c>
      <c r="I30" s="106">
        <f t="shared" si="3"/>
        <v>22.6</v>
      </c>
      <c r="J30" s="28">
        <f t="shared" si="4"/>
        <v>210126.15</v>
      </c>
      <c r="K30" s="28">
        <f t="shared" si="5"/>
        <v>721.5</v>
      </c>
      <c r="L30" s="29">
        <f t="shared" si="6"/>
        <v>3.4336516421206977</v>
      </c>
      <c r="M30" s="4"/>
      <c r="N30" s="4"/>
      <c r="O30" s="315"/>
      <c r="P30" s="54" t="s">
        <v>81</v>
      </c>
      <c r="Q30" s="44" t="s">
        <v>73</v>
      </c>
      <c r="R30" s="44" t="s">
        <v>82</v>
      </c>
      <c r="S30" s="107">
        <f t="shared" si="20"/>
        <v>721.5</v>
      </c>
      <c r="T30" s="108">
        <f t="shared" si="21"/>
        <v>1250.6000000000001</v>
      </c>
      <c r="U30" s="95">
        <v>1924</v>
      </c>
      <c r="V30" s="109">
        <f t="shared" si="22"/>
        <v>2886</v>
      </c>
      <c r="W30" s="107">
        <f t="shared" si="23"/>
        <v>3848</v>
      </c>
      <c r="X30" s="32">
        <f t="shared" si="24"/>
        <v>721.5</v>
      </c>
      <c r="Y30" s="32">
        <f t="shared" si="25"/>
        <v>0</v>
      </c>
      <c r="Z30" s="32">
        <f t="shared" si="28"/>
        <v>0</v>
      </c>
      <c r="AA30" s="32">
        <f t="shared" si="14"/>
        <v>0</v>
      </c>
      <c r="AB30" s="40"/>
      <c r="AC30" s="36">
        <v>1400841</v>
      </c>
      <c r="AD30" s="37">
        <f t="shared" si="15"/>
        <v>210126.15</v>
      </c>
      <c r="AE30" s="112">
        <v>0.65</v>
      </c>
      <c r="AF30" s="38">
        <f t="shared" si="26"/>
        <v>9.1564043789885261</v>
      </c>
      <c r="AG30" s="38">
        <f t="shared" si="17"/>
        <v>721.5</v>
      </c>
      <c r="AH30" s="38"/>
      <c r="AI30" s="113">
        <v>15</v>
      </c>
      <c r="AJ30" s="111">
        <v>22.6</v>
      </c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</row>
    <row r="31" spans="1:56" ht="15" customHeight="1">
      <c r="A31" s="4"/>
      <c r="B31" s="325"/>
      <c r="C31" s="53" t="str">
        <f t="shared" si="19"/>
        <v>CIDADE ALERTA - EDIÇÃO DE SÁBADO 1</v>
      </c>
      <c r="D31" s="42" t="str">
        <f t="shared" si="1"/>
        <v>SÁB</v>
      </c>
      <c r="E31" s="42" t="str">
        <f t="shared" si="18"/>
        <v>17H00</v>
      </c>
      <c r="F31" s="25"/>
      <c r="G31" s="26"/>
      <c r="H31" s="106">
        <f t="shared" si="2"/>
        <v>15</v>
      </c>
      <c r="I31" s="106">
        <f t="shared" si="3"/>
        <v>22.6</v>
      </c>
      <c r="J31" s="28">
        <f t="shared" si="4"/>
        <v>210126.15</v>
      </c>
      <c r="K31" s="28">
        <f t="shared" si="5"/>
        <v>1332.75</v>
      </c>
      <c r="L31" s="29">
        <f t="shared" si="6"/>
        <v>6.3426184699048642</v>
      </c>
      <c r="M31" s="4"/>
      <c r="N31" s="4"/>
      <c r="O31" s="315"/>
      <c r="P31" s="43" t="s">
        <v>83</v>
      </c>
      <c r="Q31" s="44" t="s">
        <v>73</v>
      </c>
      <c r="R31" s="44" t="s">
        <v>84</v>
      </c>
      <c r="S31" s="107">
        <f t="shared" si="20"/>
        <v>1332.75</v>
      </c>
      <c r="T31" s="108">
        <f t="shared" si="21"/>
        <v>2310.1</v>
      </c>
      <c r="U31" s="95">
        <v>3554</v>
      </c>
      <c r="V31" s="109">
        <f t="shared" si="22"/>
        <v>5331</v>
      </c>
      <c r="W31" s="107">
        <f t="shared" si="23"/>
        <v>7108</v>
      </c>
      <c r="X31" s="32">
        <f t="shared" si="24"/>
        <v>1332.75</v>
      </c>
      <c r="Y31" s="32">
        <f t="shared" si="25"/>
        <v>0</v>
      </c>
      <c r="Z31" s="32">
        <f t="shared" si="28"/>
        <v>0</v>
      </c>
      <c r="AA31" s="32">
        <f t="shared" si="14"/>
        <v>0</v>
      </c>
      <c r="AB31" s="40"/>
      <c r="AC31" s="36">
        <v>1400841</v>
      </c>
      <c r="AD31" s="37">
        <f t="shared" si="15"/>
        <v>210126.15</v>
      </c>
      <c r="AE31" s="112">
        <v>0.65</v>
      </c>
      <c r="AF31" s="38">
        <f t="shared" si="26"/>
        <v>16.91364925307964</v>
      </c>
      <c r="AG31" s="38">
        <f t="shared" si="17"/>
        <v>1332.75</v>
      </c>
      <c r="AH31" s="38"/>
      <c r="AI31" s="113">
        <v>15</v>
      </c>
      <c r="AJ31" s="111">
        <v>22.6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</row>
    <row r="32" spans="1:56" ht="15" customHeight="1">
      <c r="A32" s="4"/>
      <c r="B32" s="325"/>
      <c r="C32" s="53" t="str">
        <f t="shared" si="19"/>
        <v>JORNAL DA RECORD - EDIÇÃO DE SÁBADO</v>
      </c>
      <c r="D32" s="42" t="str">
        <f t="shared" si="1"/>
        <v>SÁB</v>
      </c>
      <c r="E32" s="42" t="str">
        <f t="shared" si="18"/>
        <v>19H45</v>
      </c>
      <c r="F32" s="25"/>
      <c r="G32" s="26"/>
      <c r="H32" s="106">
        <f t="shared" si="2"/>
        <v>15</v>
      </c>
      <c r="I32" s="106">
        <f t="shared" si="3"/>
        <v>22.6</v>
      </c>
      <c r="J32" s="28">
        <f t="shared" si="4"/>
        <v>210126.15</v>
      </c>
      <c r="K32" s="28">
        <f t="shared" si="5"/>
        <v>3089.625</v>
      </c>
      <c r="L32" s="29">
        <f t="shared" si="6"/>
        <v>14.703667297002301</v>
      </c>
      <c r="M32" s="4"/>
      <c r="N32" s="4"/>
      <c r="O32" s="315"/>
      <c r="P32" s="43" t="s">
        <v>85</v>
      </c>
      <c r="Q32" s="44" t="s">
        <v>73</v>
      </c>
      <c r="R32" s="44" t="s">
        <v>86</v>
      </c>
      <c r="S32" s="107">
        <f t="shared" si="20"/>
        <v>3089.625</v>
      </c>
      <c r="T32" s="108">
        <f t="shared" si="21"/>
        <v>5355.35</v>
      </c>
      <c r="U32" s="95">
        <v>8239</v>
      </c>
      <c r="V32" s="109">
        <f t="shared" si="22"/>
        <v>12358.5</v>
      </c>
      <c r="W32" s="107">
        <f t="shared" si="23"/>
        <v>16478</v>
      </c>
      <c r="X32" s="32">
        <f t="shared" si="24"/>
        <v>3089.625</v>
      </c>
      <c r="Y32" s="32">
        <f t="shared" si="25"/>
        <v>0</v>
      </c>
      <c r="Z32" s="32">
        <f t="shared" si="28"/>
        <v>0</v>
      </c>
      <c r="AA32" s="32">
        <f t="shared" si="14"/>
        <v>0</v>
      </c>
      <c r="AB32" s="40"/>
      <c r="AC32" s="36">
        <v>1400841</v>
      </c>
      <c r="AD32" s="37">
        <f t="shared" si="15"/>
        <v>210126.15</v>
      </c>
      <c r="AE32" s="112">
        <v>0.65</v>
      </c>
      <c r="AF32" s="38">
        <f t="shared" si="26"/>
        <v>39.209779458672799</v>
      </c>
      <c r="AG32" s="38">
        <f t="shared" si="17"/>
        <v>3089.625</v>
      </c>
      <c r="AH32" s="38"/>
      <c r="AI32" s="113">
        <v>15</v>
      </c>
      <c r="AJ32" s="111">
        <v>22.6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</row>
    <row r="33" spans="1:56" ht="15" customHeight="1">
      <c r="A33" s="4"/>
      <c r="B33" s="325"/>
      <c r="C33" s="53" t="str">
        <f t="shared" si="19"/>
        <v xml:space="preserve">NOVELA 3 - MELHORES MOMENTOS </v>
      </c>
      <c r="D33" s="42" t="str">
        <f t="shared" si="1"/>
        <v>SAB</v>
      </c>
      <c r="E33" s="42" t="str">
        <f t="shared" si="18"/>
        <v>21H00</v>
      </c>
      <c r="F33" s="25"/>
      <c r="G33" s="26"/>
      <c r="H33" s="106">
        <f t="shared" si="2"/>
        <v>15</v>
      </c>
      <c r="I33" s="106">
        <f t="shared" si="3"/>
        <v>22.6</v>
      </c>
      <c r="J33" s="28">
        <f t="shared" si="4"/>
        <v>210126.15</v>
      </c>
      <c r="K33" s="28">
        <f t="shared" si="5"/>
        <v>1471.125</v>
      </c>
      <c r="L33" s="29">
        <f t="shared" si="6"/>
        <v>7.0011514511639792</v>
      </c>
      <c r="M33" s="4"/>
      <c r="N33" s="4"/>
      <c r="O33" s="315"/>
      <c r="P33" s="43" t="s">
        <v>87</v>
      </c>
      <c r="Q33" s="44" t="s">
        <v>88</v>
      </c>
      <c r="R33" s="44" t="s">
        <v>59</v>
      </c>
      <c r="S33" s="107">
        <f t="shared" si="20"/>
        <v>1471.125</v>
      </c>
      <c r="T33" s="108">
        <f t="shared" si="21"/>
        <v>2549.9500000000003</v>
      </c>
      <c r="U33" s="95">
        <v>3923</v>
      </c>
      <c r="V33" s="109">
        <f t="shared" si="22"/>
        <v>5884.5</v>
      </c>
      <c r="W33" s="107">
        <f t="shared" si="23"/>
        <v>7846</v>
      </c>
      <c r="X33" s="32">
        <f t="shared" si="24"/>
        <v>1471.125</v>
      </c>
      <c r="Y33" s="32">
        <f t="shared" si="25"/>
        <v>0</v>
      </c>
      <c r="Z33" s="32">
        <f t="shared" si="28"/>
        <v>0</v>
      </c>
      <c r="AA33" s="32">
        <f t="shared" si="14"/>
        <v>0</v>
      </c>
      <c r="AB33" s="40"/>
      <c r="AC33" s="36">
        <v>1400841</v>
      </c>
      <c r="AD33" s="37">
        <f t="shared" si="15"/>
        <v>210126.15</v>
      </c>
      <c r="AE33" s="112">
        <v>0.65</v>
      </c>
      <c r="AF33" s="38">
        <f t="shared" si="26"/>
        <v>18.669737203103946</v>
      </c>
      <c r="AG33" s="38">
        <f t="shared" si="17"/>
        <v>1471.125</v>
      </c>
      <c r="AH33" s="38"/>
      <c r="AI33" s="113">
        <v>15</v>
      </c>
      <c r="AJ33" s="111">
        <v>22.6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</row>
    <row r="34" spans="1:56" ht="15" customHeight="1">
      <c r="A34" s="4"/>
      <c r="B34" s="330"/>
      <c r="C34" s="53" t="str">
        <f t="shared" si="19"/>
        <v>TELA MÁXIMA</v>
      </c>
      <c r="D34" s="42" t="str">
        <f t="shared" si="1"/>
        <v>SÁB</v>
      </c>
      <c r="E34" s="42" t="str">
        <f t="shared" si="18"/>
        <v>22H30</v>
      </c>
      <c r="F34" s="25"/>
      <c r="G34" s="26"/>
      <c r="H34" s="106">
        <f t="shared" si="2"/>
        <v>15</v>
      </c>
      <c r="I34" s="106">
        <f t="shared" si="3"/>
        <v>22.6</v>
      </c>
      <c r="J34" s="28">
        <f t="shared" si="4"/>
        <v>210126.15</v>
      </c>
      <c r="K34" s="28">
        <f t="shared" si="5"/>
        <v>1164</v>
      </c>
      <c r="L34" s="29">
        <f t="shared" si="6"/>
        <v>5.5395294683693583</v>
      </c>
      <c r="M34" s="4"/>
      <c r="N34" s="4"/>
      <c r="O34" s="318"/>
      <c r="P34" s="43" t="s">
        <v>89</v>
      </c>
      <c r="Q34" s="44" t="s">
        <v>73</v>
      </c>
      <c r="R34" s="44" t="s">
        <v>90</v>
      </c>
      <c r="S34" s="107">
        <f t="shared" si="20"/>
        <v>1164</v>
      </c>
      <c r="T34" s="108">
        <f t="shared" si="21"/>
        <v>2017.6000000000001</v>
      </c>
      <c r="U34" s="95">
        <v>3104</v>
      </c>
      <c r="V34" s="109">
        <f t="shared" si="22"/>
        <v>4656</v>
      </c>
      <c r="W34" s="107">
        <f t="shared" si="23"/>
        <v>6208</v>
      </c>
      <c r="X34" s="32">
        <f t="shared" si="24"/>
        <v>1164</v>
      </c>
      <c r="Y34" s="32">
        <f t="shared" si="25"/>
        <v>0</v>
      </c>
      <c r="Z34" s="32">
        <f>IFERROR(IF(VLOOKUP(P34,$C$8:$F$52,4,0)&lt;&gt;0,VLOOKUP(P34,C34:K85,9,0)/VLOOKUP(P34,C34:H85,6,0),0),"")</f>
        <v>0</v>
      </c>
      <c r="AA34" s="32">
        <f t="shared" si="14"/>
        <v>0</v>
      </c>
      <c r="AB34" s="40"/>
      <c r="AC34" s="36">
        <v>1400841</v>
      </c>
      <c r="AD34" s="37">
        <f t="shared" si="15"/>
        <v>210126.15</v>
      </c>
      <c r="AE34" s="112">
        <v>0.65</v>
      </c>
      <c r="AF34" s="38">
        <f t="shared" si="26"/>
        <v>14.772078582318288</v>
      </c>
      <c r="AG34" s="38">
        <f t="shared" si="17"/>
        <v>1164</v>
      </c>
      <c r="AH34" s="38"/>
      <c r="AI34" s="113">
        <v>15</v>
      </c>
      <c r="AJ34" s="111">
        <v>22.6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</row>
    <row r="35" spans="1:56" ht="15" customHeight="1">
      <c r="A35" s="4"/>
      <c r="B35" s="324" t="s">
        <v>91</v>
      </c>
      <c r="C35" s="52" t="str">
        <f t="shared" si="19"/>
        <v>AGRO SAÚDE E COOPERAÇÃO</v>
      </c>
      <c r="D35" s="24" t="str">
        <f t="shared" si="1"/>
        <v>DOM</v>
      </c>
      <c r="E35" s="24" t="str">
        <f t="shared" si="18"/>
        <v>09H00</v>
      </c>
      <c r="F35" s="25"/>
      <c r="G35" s="26"/>
      <c r="H35" s="106">
        <f t="shared" si="2"/>
        <v>15</v>
      </c>
      <c r="I35" s="106">
        <f t="shared" si="3"/>
        <v>22.6</v>
      </c>
      <c r="J35" s="28">
        <f t="shared" si="4"/>
        <v>210126.15</v>
      </c>
      <c r="K35" s="28">
        <f t="shared" si="5"/>
        <v>857.625</v>
      </c>
      <c r="L35" s="29">
        <f t="shared" si="6"/>
        <v>4.081476770026006</v>
      </c>
      <c r="M35" s="4"/>
      <c r="N35" s="4"/>
      <c r="O35" s="317" t="s">
        <v>91</v>
      </c>
      <c r="P35" s="43" t="s">
        <v>92</v>
      </c>
      <c r="Q35" s="44" t="s">
        <v>93</v>
      </c>
      <c r="R35" s="44" t="s">
        <v>94</v>
      </c>
      <c r="S35" s="107">
        <f t="shared" si="20"/>
        <v>857.625</v>
      </c>
      <c r="T35" s="108">
        <f t="shared" si="21"/>
        <v>1486.55</v>
      </c>
      <c r="U35" s="95">
        <v>2287</v>
      </c>
      <c r="V35" s="109">
        <f t="shared" si="22"/>
        <v>3430.5</v>
      </c>
      <c r="W35" s="107">
        <f t="shared" si="23"/>
        <v>4574</v>
      </c>
      <c r="X35" s="32">
        <f t="shared" si="24"/>
        <v>857.625</v>
      </c>
      <c r="Y35" s="32">
        <f t="shared" si="25"/>
        <v>0</v>
      </c>
      <c r="Z35" s="32">
        <f>IFERROR(IF(VLOOKUP(P35,$C$8:$F$52,4,0)&lt;&gt;0,VLOOKUP(P35,C35:K87,9,0)/VLOOKUP(P35,C35:H87,6,0),0),"")</f>
        <v>0</v>
      </c>
      <c r="AA35" s="32">
        <f t="shared" si="14"/>
        <v>0</v>
      </c>
      <c r="AC35" s="36">
        <v>1400841</v>
      </c>
      <c r="AD35" s="37">
        <f t="shared" si="15"/>
        <v>210126.15</v>
      </c>
      <c r="AE35" s="112">
        <v>0.65</v>
      </c>
      <c r="AF35" s="38">
        <f t="shared" si="26"/>
        <v>10.883938053402682</v>
      </c>
      <c r="AG35" s="110">
        <f t="shared" si="17"/>
        <v>857.625</v>
      </c>
      <c r="AH35" s="38"/>
      <c r="AI35" s="113">
        <v>15</v>
      </c>
      <c r="AJ35" s="111">
        <v>22.6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5.75" customHeight="1">
      <c r="A36" s="4"/>
      <c r="B36" s="325"/>
      <c r="C36" s="56"/>
      <c r="D36" s="24" t="str">
        <f t="shared" si="1"/>
        <v/>
      </c>
      <c r="E36" s="24" t="str">
        <f t="shared" si="18"/>
        <v/>
      </c>
      <c r="F36" s="25"/>
      <c r="G36" s="26"/>
      <c r="H36" s="106" t="str">
        <f t="shared" si="2"/>
        <v/>
      </c>
      <c r="I36" s="106" t="str">
        <f t="shared" si="3"/>
        <v/>
      </c>
      <c r="J36" s="28" t="str">
        <f t="shared" si="4"/>
        <v/>
      </c>
      <c r="K36" s="28" t="str">
        <f t="shared" si="5"/>
        <v/>
      </c>
      <c r="L36" s="29" t="str">
        <f t="shared" si="6"/>
        <v/>
      </c>
      <c r="M36" s="4"/>
      <c r="N36" s="4"/>
      <c r="O36" s="315"/>
      <c r="P36" s="43"/>
      <c r="Q36" s="44"/>
      <c r="R36" s="44"/>
      <c r="S36" s="107"/>
      <c r="T36" s="108"/>
      <c r="U36" s="95" t="s">
        <v>122</v>
      </c>
      <c r="V36" s="109"/>
      <c r="W36" s="107"/>
      <c r="X36" s="32"/>
      <c r="Y36" s="32" t="str">
        <f t="shared" si="25"/>
        <v/>
      </c>
      <c r="Z36" s="32" t="str">
        <f t="shared" ref="Z36:Z39" si="29">IFERROR(IF(VLOOKUP(P36,$C$8:$F$52,4,0)&lt;&gt;0,VLOOKUP(P36,C35:K88,9,0)/VLOOKUP(P36,C35:H88,6,0),0),"")</f>
        <v/>
      </c>
      <c r="AA36" s="32" t="str">
        <f t="shared" si="14"/>
        <v/>
      </c>
      <c r="AC36" s="36"/>
      <c r="AD36" s="37">
        <f t="shared" si="15"/>
        <v>0</v>
      </c>
      <c r="AE36" s="112"/>
      <c r="AF36" s="38"/>
      <c r="AG36" s="110"/>
      <c r="AH36" s="38"/>
      <c r="AI36" s="111"/>
      <c r="AJ36" s="111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.75" customHeight="1">
      <c r="A37" s="55"/>
      <c r="B37" s="325"/>
      <c r="C37" s="56"/>
      <c r="D37" s="24" t="str">
        <f t="shared" si="1"/>
        <v/>
      </c>
      <c r="E37" s="24" t="str">
        <f t="shared" si="18"/>
        <v/>
      </c>
      <c r="F37" s="25"/>
      <c r="G37" s="26"/>
      <c r="H37" s="106" t="str">
        <f t="shared" si="2"/>
        <v/>
      </c>
      <c r="I37" s="106" t="str">
        <f t="shared" si="3"/>
        <v/>
      </c>
      <c r="J37" s="28" t="str">
        <f t="shared" si="4"/>
        <v/>
      </c>
      <c r="K37" s="28" t="str">
        <f t="shared" si="5"/>
        <v/>
      </c>
      <c r="L37" s="29" t="str">
        <f t="shared" si="6"/>
        <v/>
      </c>
      <c r="M37" s="4"/>
      <c r="N37" s="4"/>
      <c r="O37" s="315"/>
      <c r="P37" s="43"/>
      <c r="Q37" s="44"/>
      <c r="R37" s="44"/>
      <c r="S37" s="107"/>
      <c r="T37" s="108"/>
      <c r="U37" s="95" t="s">
        <v>122</v>
      </c>
      <c r="V37" s="109"/>
      <c r="W37" s="107"/>
      <c r="X37" s="32"/>
      <c r="Y37" s="32" t="str">
        <f t="shared" si="25"/>
        <v/>
      </c>
      <c r="Z37" s="32" t="str">
        <f t="shared" si="29"/>
        <v/>
      </c>
      <c r="AA37" s="32" t="str">
        <f t="shared" si="14"/>
        <v/>
      </c>
      <c r="AC37" s="36"/>
      <c r="AD37" s="37">
        <f t="shared" si="15"/>
        <v>0</v>
      </c>
      <c r="AE37" s="112"/>
      <c r="AF37" s="38"/>
      <c r="AG37" s="110"/>
      <c r="AH37" s="38"/>
      <c r="AI37" s="111"/>
      <c r="AJ37" s="111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ht="15" customHeight="1">
      <c r="A38" s="55"/>
      <c r="B38" s="325"/>
      <c r="C38" s="58" t="str">
        <f t="shared" ref="C38:C46" si="30">P38</f>
        <v>CINE MAIOR</v>
      </c>
      <c r="D38" s="42" t="str">
        <f t="shared" si="1"/>
        <v>DOM</v>
      </c>
      <c r="E38" s="42" t="str">
        <f t="shared" si="18"/>
        <v>14H00</v>
      </c>
      <c r="F38" s="25"/>
      <c r="G38" s="26"/>
      <c r="H38" s="106">
        <f t="shared" si="2"/>
        <v>15</v>
      </c>
      <c r="I38" s="106">
        <f t="shared" si="3"/>
        <v>22.6</v>
      </c>
      <c r="J38" s="28">
        <f t="shared" si="4"/>
        <v>210126.15</v>
      </c>
      <c r="K38" s="28">
        <f t="shared" si="5"/>
        <v>1258.5</v>
      </c>
      <c r="L38" s="29">
        <f t="shared" si="6"/>
        <v>5.9892593092292419</v>
      </c>
      <c r="M38" s="4"/>
      <c r="N38" s="4"/>
      <c r="O38" s="315"/>
      <c r="P38" s="43" t="s">
        <v>98</v>
      </c>
      <c r="Q38" s="44" t="s">
        <v>93</v>
      </c>
      <c r="R38" s="44" t="s">
        <v>46</v>
      </c>
      <c r="S38" s="107">
        <f t="shared" ref="S38:S42" si="31">IF(U38="","",(U38*0.375))</f>
        <v>1258.5</v>
      </c>
      <c r="T38" s="108">
        <f t="shared" ref="T38:T46" si="32">IF(U38="","",(U38*AE38))</f>
        <v>2181.4</v>
      </c>
      <c r="U38" s="95">
        <v>3356</v>
      </c>
      <c r="V38" s="109">
        <f t="shared" ref="V38:V48" si="33">IF(U38="","",(U38*1.5))</f>
        <v>5034</v>
      </c>
      <c r="W38" s="107">
        <f t="shared" ref="W38:W48" si="34">IF(U38="","",(U38*2))</f>
        <v>6712</v>
      </c>
      <c r="X38" s="32">
        <f t="shared" ref="X38:X41" si="35">IFERROR(VLOOKUP(P38,$C$8:$K$52,9,0)-((VLOOKUP(P38,$C$8:$G$52,5,0)/100)*VLOOKUP(P38,$C$8:$K$52,9,0)),"")</f>
        <v>1258.5</v>
      </c>
      <c r="Y38" s="32">
        <f t="shared" si="25"/>
        <v>0</v>
      </c>
      <c r="Z38" s="32">
        <f t="shared" si="29"/>
        <v>0</v>
      </c>
      <c r="AA38" s="32">
        <f t="shared" si="14"/>
        <v>0</v>
      </c>
      <c r="AC38" s="36">
        <v>1400841</v>
      </c>
      <c r="AD38" s="37">
        <f t="shared" si="15"/>
        <v>210126.15</v>
      </c>
      <c r="AE38" s="112">
        <v>0.65</v>
      </c>
      <c r="AF38" s="38">
        <f t="shared" ref="AF38:AF46" si="36">U38/AD38*1000</f>
        <v>15.971358157944644</v>
      </c>
      <c r="AG38" s="110">
        <f t="shared" ref="AG38:AG47" si="37">IFERROR(VLOOKUP(P38,$C$8:$K$52,9,0)-(VLOOKUP(P38,$C$8:$K$52,9,0)*VLOOKUP(P38,$C$8:$K$52,5,0)%),"")</f>
        <v>1258.5</v>
      </c>
      <c r="AH38" s="38"/>
      <c r="AI38" s="113">
        <v>15</v>
      </c>
      <c r="AJ38" s="111">
        <v>22.6</v>
      </c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5" customHeight="1">
      <c r="A39" s="55"/>
      <c r="B39" s="325"/>
      <c r="C39" s="58" t="str">
        <f t="shared" si="30"/>
        <v>HORA DO FARO</v>
      </c>
      <c r="D39" s="42" t="str">
        <f t="shared" si="1"/>
        <v>DOM</v>
      </c>
      <c r="E39" s="42" t="str">
        <f t="shared" si="18"/>
        <v>15H45</v>
      </c>
      <c r="F39" s="25"/>
      <c r="G39" s="26"/>
      <c r="H39" s="106">
        <f t="shared" si="2"/>
        <v>15</v>
      </c>
      <c r="I39" s="106">
        <f t="shared" si="3"/>
        <v>22.6</v>
      </c>
      <c r="J39" s="28">
        <f t="shared" si="4"/>
        <v>210126.15</v>
      </c>
      <c r="K39" s="28">
        <f t="shared" si="5"/>
        <v>1811.25</v>
      </c>
      <c r="L39" s="29">
        <f t="shared" si="6"/>
        <v>8.6198219498144333</v>
      </c>
      <c r="M39" s="4"/>
      <c r="N39" s="4"/>
      <c r="O39" s="315"/>
      <c r="P39" s="43" t="s">
        <v>99</v>
      </c>
      <c r="Q39" s="44" t="s">
        <v>93</v>
      </c>
      <c r="R39" s="44" t="s">
        <v>100</v>
      </c>
      <c r="S39" s="107">
        <f t="shared" si="31"/>
        <v>1811.25</v>
      </c>
      <c r="T39" s="108">
        <f t="shared" si="32"/>
        <v>3139.5</v>
      </c>
      <c r="U39" s="95">
        <v>4830</v>
      </c>
      <c r="V39" s="109">
        <f t="shared" si="33"/>
        <v>7245</v>
      </c>
      <c r="W39" s="107">
        <f t="shared" si="34"/>
        <v>9660</v>
      </c>
      <c r="X39" s="32">
        <f t="shared" si="35"/>
        <v>1811.25</v>
      </c>
      <c r="Y39" s="32">
        <f t="shared" si="25"/>
        <v>0</v>
      </c>
      <c r="Z39" s="32">
        <f t="shared" si="29"/>
        <v>0</v>
      </c>
      <c r="AA39" s="32">
        <f t="shared" si="14"/>
        <v>0</v>
      </c>
      <c r="AC39" s="36">
        <v>1400841</v>
      </c>
      <c r="AD39" s="37">
        <f t="shared" si="15"/>
        <v>210126.15</v>
      </c>
      <c r="AE39" s="112">
        <v>0.65</v>
      </c>
      <c r="AF39" s="38">
        <f t="shared" si="36"/>
        <v>22.986191866171822</v>
      </c>
      <c r="AG39" s="110">
        <f t="shared" si="37"/>
        <v>1811.25</v>
      </c>
      <c r="AH39" s="38"/>
      <c r="AI39" s="113">
        <v>15</v>
      </c>
      <c r="AJ39" s="111">
        <v>22.6</v>
      </c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5" customHeight="1">
      <c r="A40" s="55"/>
      <c r="B40" s="325"/>
      <c r="C40" s="58" t="str">
        <f t="shared" si="30"/>
        <v>DOMINGO ESPETACULAR</v>
      </c>
      <c r="D40" s="42" t="str">
        <f t="shared" si="1"/>
        <v>DOM</v>
      </c>
      <c r="E40" s="42" t="str">
        <f t="shared" si="18"/>
        <v>19H45</v>
      </c>
      <c r="F40" s="25"/>
      <c r="G40" s="26"/>
      <c r="H40" s="106">
        <f t="shared" si="2"/>
        <v>15</v>
      </c>
      <c r="I40" s="106">
        <f t="shared" si="3"/>
        <v>22.6</v>
      </c>
      <c r="J40" s="28">
        <f t="shared" si="4"/>
        <v>210126.15</v>
      </c>
      <c r="K40" s="28">
        <f t="shared" si="5"/>
        <v>3221.25</v>
      </c>
      <c r="L40" s="29">
        <f t="shared" si="6"/>
        <v>15.330076718199996</v>
      </c>
      <c r="M40" s="4"/>
      <c r="N40" s="4"/>
      <c r="O40" s="315"/>
      <c r="P40" s="43" t="s">
        <v>101</v>
      </c>
      <c r="Q40" s="44" t="s">
        <v>93</v>
      </c>
      <c r="R40" s="44" t="s">
        <v>86</v>
      </c>
      <c r="S40" s="107">
        <f t="shared" si="31"/>
        <v>3221.25</v>
      </c>
      <c r="T40" s="108">
        <f t="shared" si="32"/>
        <v>5583.5</v>
      </c>
      <c r="U40" s="95">
        <v>8590</v>
      </c>
      <c r="V40" s="109">
        <f t="shared" si="33"/>
        <v>12885</v>
      </c>
      <c r="W40" s="107">
        <f t="shared" si="34"/>
        <v>17180</v>
      </c>
      <c r="X40" s="32">
        <f t="shared" si="35"/>
        <v>3221.25</v>
      </c>
      <c r="Y40" s="32">
        <f t="shared" si="25"/>
        <v>0</v>
      </c>
      <c r="Z40" s="32">
        <f>IFERROR(IF(VLOOKUP(P40,$C$8:$F$52,4,0)&lt;&gt;0,VLOOKUP(P40,C40:K93,9,0)/VLOOKUP(P40,C40:H93,6,0),0),"")</f>
        <v>0</v>
      </c>
      <c r="AA40" s="32">
        <f t="shared" si="14"/>
        <v>0</v>
      </c>
      <c r="AB40" s="115"/>
      <c r="AC40" s="36">
        <v>1400841</v>
      </c>
      <c r="AD40" s="37">
        <f t="shared" si="15"/>
        <v>210126.15</v>
      </c>
      <c r="AE40" s="112">
        <v>0.65</v>
      </c>
      <c r="AF40" s="38">
        <f t="shared" si="36"/>
        <v>40.880204581866657</v>
      </c>
      <c r="AG40" s="110">
        <f t="shared" si="37"/>
        <v>3221.25</v>
      </c>
      <c r="AH40" s="38"/>
      <c r="AI40" s="113">
        <v>15</v>
      </c>
      <c r="AJ40" s="111">
        <v>22.6</v>
      </c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5" customHeight="1">
      <c r="A41" s="55"/>
      <c r="B41" s="325"/>
      <c r="C41" s="58" t="str">
        <f t="shared" si="30"/>
        <v>CÂMERA RECORD</v>
      </c>
      <c r="D41" s="42" t="str">
        <f t="shared" si="1"/>
        <v>DOM</v>
      </c>
      <c r="E41" s="42" t="str">
        <f t="shared" si="18"/>
        <v>23H30</v>
      </c>
      <c r="F41" s="25"/>
      <c r="G41" s="26"/>
      <c r="H41" s="106">
        <f t="shared" si="2"/>
        <v>15</v>
      </c>
      <c r="I41" s="106">
        <f t="shared" si="3"/>
        <v>22.6</v>
      </c>
      <c r="J41" s="28">
        <f t="shared" si="4"/>
        <v>210126.15</v>
      </c>
      <c r="K41" s="28">
        <f t="shared" si="5"/>
        <v>1260</v>
      </c>
      <c r="L41" s="29">
        <f t="shared" si="6"/>
        <v>5.9963978781317797</v>
      </c>
      <c r="M41" s="4"/>
      <c r="N41" s="4"/>
      <c r="O41" s="318"/>
      <c r="P41" s="43" t="s">
        <v>102</v>
      </c>
      <c r="Q41" s="44" t="s">
        <v>93</v>
      </c>
      <c r="R41" s="44" t="s">
        <v>103</v>
      </c>
      <c r="S41" s="107">
        <f t="shared" si="31"/>
        <v>1260</v>
      </c>
      <c r="T41" s="108">
        <f t="shared" si="32"/>
        <v>2184</v>
      </c>
      <c r="U41" s="95">
        <v>3360</v>
      </c>
      <c r="V41" s="109">
        <f t="shared" si="33"/>
        <v>5040</v>
      </c>
      <c r="W41" s="107">
        <f t="shared" si="34"/>
        <v>6720</v>
      </c>
      <c r="X41" s="32">
        <f t="shared" si="35"/>
        <v>1260</v>
      </c>
      <c r="Y41" s="32">
        <f t="shared" si="25"/>
        <v>0</v>
      </c>
      <c r="Z41" s="32">
        <f t="shared" ref="Z41:Z42" si="38">IFERROR(IF(VLOOKUP(P41,$C$8:$F$52,4,0)&lt;&gt;0,VLOOKUP(P41,C40:K94,9,0)/VLOOKUP(P41,C40:H94,6,0),0),"")</f>
        <v>0</v>
      </c>
      <c r="AA41" s="32">
        <f t="shared" si="14"/>
        <v>0</v>
      </c>
      <c r="AC41" s="36">
        <v>1400841</v>
      </c>
      <c r="AD41" s="37">
        <f t="shared" si="15"/>
        <v>210126.15</v>
      </c>
      <c r="AE41" s="112">
        <v>0.65</v>
      </c>
      <c r="AF41" s="38">
        <f t="shared" si="36"/>
        <v>15.990394341684745</v>
      </c>
      <c r="AG41" s="110">
        <f t="shared" si="37"/>
        <v>1260</v>
      </c>
      <c r="AH41" s="38"/>
      <c r="AI41" s="113">
        <v>15</v>
      </c>
      <c r="AJ41" s="111">
        <v>22.6</v>
      </c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5" customHeight="1">
      <c r="A42" s="55"/>
      <c r="B42" s="326"/>
      <c r="C42" s="58" t="str">
        <f t="shared" si="30"/>
        <v>SÉRIE DE DOMINGO</v>
      </c>
      <c r="D42" s="42" t="str">
        <f t="shared" si="1"/>
        <v>DOM</v>
      </c>
      <c r="E42" s="42" t="str">
        <f t="shared" si="18"/>
        <v>00H15</v>
      </c>
      <c r="F42" s="25"/>
      <c r="G42" s="26"/>
      <c r="H42" s="106">
        <f t="shared" si="2"/>
        <v>15</v>
      </c>
      <c r="I42" s="106">
        <f t="shared" si="3"/>
        <v>22.6</v>
      </c>
      <c r="J42" s="28">
        <f t="shared" si="4"/>
        <v>210126.15</v>
      </c>
      <c r="K42" s="28">
        <f t="shared" si="5"/>
        <v>586.875</v>
      </c>
      <c r="L42" s="29">
        <f t="shared" si="6"/>
        <v>2.7929650831179269</v>
      </c>
      <c r="M42" s="4"/>
      <c r="N42" s="4"/>
      <c r="O42" s="59"/>
      <c r="P42" s="60" t="s">
        <v>104</v>
      </c>
      <c r="Q42" s="44" t="s">
        <v>93</v>
      </c>
      <c r="R42" s="44" t="s">
        <v>105</v>
      </c>
      <c r="S42" s="107">
        <f t="shared" si="31"/>
        <v>586.875</v>
      </c>
      <c r="T42" s="108">
        <f t="shared" si="32"/>
        <v>1017.25</v>
      </c>
      <c r="U42" s="95">
        <v>1565</v>
      </c>
      <c r="V42" s="109">
        <f t="shared" si="33"/>
        <v>2347.5</v>
      </c>
      <c r="W42" s="107">
        <f t="shared" si="34"/>
        <v>3130</v>
      </c>
      <c r="X42" s="32">
        <f>IFERROR(VLOOKUP(P42,$C$8:$K$54,9,0)-((VLOOKUP(P42,$C$8:$G$54,5,0)/100)*VLOOKUP(P42,$C$8:$K$54,9,0)),"")</f>
        <v>586.875</v>
      </c>
      <c r="Y42" s="32">
        <f t="shared" si="25"/>
        <v>0</v>
      </c>
      <c r="Z42" s="32">
        <f t="shared" si="38"/>
        <v>0</v>
      </c>
      <c r="AA42" s="32">
        <f t="shared" si="14"/>
        <v>0</v>
      </c>
      <c r="AB42" s="40"/>
      <c r="AC42" s="36">
        <v>1400841</v>
      </c>
      <c r="AD42" s="37">
        <f t="shared" si="15"/>
        <v>210126.15</v>
      </c>
      <c r="AE42" s="112">
        <v>0.65</v>
      </c>
      <c r="AF42" s="38">
        <f t="shared" si="36"/>
        <v>7.4479068883144723</v>
      </c>
      <c r="AG42" s="110">
        <f t="shared" si="37"/>
        <v>586.875</v>
      </c>
      <c r="AH42" s="38"/>
      <c r="AI42" s="113">
        <v>15</v>
      </c>
      <c r="AJ42" s="111">
        <v>22.6</v>
      </c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</row>
    <row r="43" spans="1:56" ht="15" customHeight="1">
      <c r="A43" s="55"/>
      <c r="B43" s="327" t="s">
        <v>106</v>
      </c>
      <c r="C43" s="50" t="str">
        <f t="shared" si="30"/>
        <v>ABERTURA / 12H00</v>
      </c>
      <c r="D43" s="42" t="str">
        <f t="shared" si="1"/>
        <v>SEG-DOM</v>
      </c>
      <c r="E43" s="42" t="str">
        <f t="shared" si="18"/>
        <v>7H-12H</v>
      </c>
      <c r="F43" s="25"/>
      <c r="G43" s="26"/>
      <c r="H43" s="106">
        <f t="shared" si="2"/>
        <v>10.5</v>
      </c>
      <c r="I43" s="106">
        <f t="shared" si="3"/>
        <v>27.6</v>
      </c>
      <c r="J43" s="28">
        <f t="shared" si="4"/>
        <v>147088.30499999999</v>
      </c>
      <c r="K43" s="116">
        <f t="shared" si="5"/>
        <v>389.33249999999998</v>
      </c>
      <c r="L43" s="29">
        <f t="shared" si="6"/>
        <v>2.6469303592831532</v>
      </c>
      <c r="M43" s="4"/>
      <c r="N43" s="4"/>
      <c r="O43" s="59"/>
      <c r="P43" s="60" t="s">
        <v>123</v>
      </c>
      <c r="Q43" s="44" t="s">
        <v>66</v>
      </c>
      <c r="R43" s="44" t="s">
        <v>108</v>
      </c>
      <c r="S43" s="107">
        <f t="shared" ref="S43:S46" si="39">IF(U43="","",(U43*0.25))</f>
        <v>389.33249999999998</v>
      </c>
      <c r="T43" s="108">
        <f t="shared" si="32"/>
        <v>1012.2645</v>
      </c>
      <c r="U43" s="117">
        <v>1557.33</v>
      </c>
      <c r="V43" s="109">
        <f t="shared" si="33"/>
        <v>2335.9949999999999</v>
      </c>
      <c r="W43" s="107">
        <f t="shared" si="34"/>
        <v>3114.66</v>
      </c>
      <c r="X43" s="44">
        <f t="shared" ref="X43:X47" si="40">IFERROR(VLOOKUP(P43,$C$8:$K$52,9,0)-((VLOOKUP(P43,$C$8:$G$52,5,0)/100)*VLOOKUP(P43,$C$8:$K$52,9,0)),"")</f>
        <v>389.33249999999998</v>
      </c>
      <c r="Y43" s="32">
        <f t="shared" si="25"/>
        <v>0</v>
      </c>
      <c r="Z43" s="32">
        <f>IFERROR(IF(VLOOKUP(P43,$C$8:$F$52,4,0)&lt;&gt;0,VLOOKUP(P43,C43:K97,9,0)/VLOOKUP(P43,C43:H97,6,0),0),"")</f>
        <v>0</v>
      </c>
      <c r="AA43" s="32">
        <f t="shared" si="14"/>
        <v>0</v>
      </c>
      <c r="AB43" s="40"/>
      <c r="AC43" s="36">
        <v>1400841</v>
      </c>
      <c r="AD43" s="37">
        <f t="shared" si="15"/>
        <v>147088.30499999999</v>
      </c>
      <c r="AE43" s="112">
        <v>0.65</v>
      </c>
      <c r="AF43" s="38">
        <f t="shared" si="36"/>
        <v>10.587721437132613</v>
      </c>
      <c r="AG43" s="110">
        <f t="shared" si="37"/>
        <v>389.33249999999998</v>
      </c>
      <c r="AH43" s="38"/>
      <c r="AI43" s="111">
        <v>10.5</v>
      </c>
      <c r="AJ43" s="111">
        <v>27.6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</row>
    <row r="44" spans="1:56" ht="15" customHeight="1">
      <c r="A44" s="55"/>
      <c r="B44" s="325"/>
      <c r="C44" s="50" t="str">
        <f t="shared" si="30"/>
        <v>12H00 / 18H00</v>
      </c>
      <c r="D44" s="42" t="str">
        <f t="shared" si="1"/>
        <v>SEG-DOM</v>
      </c>
      <c r="E44" s="42" t="str">
        <f t="shared" si="18"/>
        <v>12H-18H</v>
      </c>
      <c r="F44" s="25"/>
      <c r="G44" s="26"/>
      <c r="H44" s="106">
        <f t="shared" si="2"/>
        <v>9.8000000000000007</v>
      </c>
      <c r="I44" s="106">
        <f t="shared" si="3"/>
        <v>23.3</v>
      </c>
      <c r="J44" s="28">
        <f t="shared" si="4"/>
        <v>137282.41800000001</v>
      </c>
      <c r="K44" s="116">
        <f t="shared" si="5"/>
        <v>438.17250000000001</v>
      </c>
      <c r="L44" s="29">
        <f t="shared" si="6"/>
        <v>3.1917597780074063</v>
      </c>
      <c r="M44" s="4"/>
      <c r="N44" s="4"/>
      <c r="O44" s="59"/>
      <c r="P44" s="60" t="s">
        <v>124</v>
      </c>
      <c r="Q44" s="44" t="s">
        <v>66</v>
      </c>
      <c r="R44" s="44" t="s">
        <v>110</v>
      </c>
      <c r="S44" s="107">
        <f t="shared" si="39"/>
        <v>438.17250000000001</v>
      </c>
      <c r="T44" s="108">
        <f t="shared" si="32"/>
        <v>1139.2485000000001</v>
      </c>
      <c r="U44" s="117">
        <v>1752.69</v>
      </c>
      <c r="V44" s="109">
        <f t="shared" si="33"/>
        <v>2629.0349999999999</v>
      </c>
      <c r="W44" s="107">
        <f t="shared" si="34"/>
        <v>3505.38</v>
      </c>
      <c r="X44" s="44">
        <f t="shared" si="40"/>
        <v>438.17250000000001</v>
      </c>
      <c r="Y44" s="32">
        <f t="shared" si="25"/>
        <v>0</v>
      </c>
      <c r="Z44" s="32">
        <f t="shared" ref="Z44:Z46" si="41">IFERROR(IF(VLOOKUP(P44,$C$8:$F$52,4,0)&lt;&gt;0,VLOOKUP(P44,C43:K98,9,0)/VLOOKUP(P44,C43:H98,6,0),0),"")</f>
        <v>0</v>
      </c>
      <c r="AA44" s="32">
        <f t="shared" si="14"/>
        <v>0</v>
      </c>
      <c r="AB44" s="40"/>
      <c r="AC44" s="36">
        <v>1400841</v>
      </c>
      <c r="AD44" s="37">
        <f t="shared" si="15"/>
        <v>137282.41800000001</v>
      </c>
      <c r="AE44" s="112">
        <v>0.65</v>
      </c>
      <c r="AF44" s="38">
        <f t="shared" si="36"/>
        <v>12.767039112029625</v>
      </c>
      <c r="AG44" s="110">
        <f t="shared" si="37"/>
        <v>438.17250000000001</v>
      </c>
      <c r="AH44" s="38"/>
      <c r="AI44" s="111">
        <v>9.8000000000000007</v>
      </c>
      <c r="AJ44" s="111">
        <v>23.3</v>
      </c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</row>
    <row r="45" spans="1:56" ht="15" customHeight="1">
      <c r="A45" s="55"/>
      <c r="B45" s="325"/>
      <c r="C45" s="50" t="str">
        <f t="shared" si="30"/>
        <v>18H00 / ENCERRAMENTO</v>
      </c>
      <c r="D45" s="42" t="str">
        <f t="shared" si="1"/>
        <v>SEG-DOM</v>
      </c>
      <c r="E45" s="42" t="str">
        <f t="shared" si="18"/>
        <v>18H-24H</v>
      </c>
      <c r="F45" s="25"/>
      <c r="G45" s="26"/>
      <c r="H45" s="106">
        <f t="shared" si="2"/>
        <v>12</v>
      </c>
      <c r="I45" s="106">
        <f t="shared" si="3"/>
        <v>21.5</v>
      </c>
      <c r="J45" s="28">
        <f t="shared" si="4"/>
        <v>168100.92</v>
      </c>
      <c r="K45" s="116">
        <f t="shared" si="5"/>
        <v>1250.6925000000001</v>
      </c>
      <c r="L45" s="29">
        <f t="shared" si="6"/>
        <v>7.4401288226144144</v>
      </c>
      <c r="M45" s="4"/>
      <c r="N45" s="4"/>
      <c r="O45" s="59"/>
      <c r="P45" s="62" t="s">
        <v>111</v>
      </c>
      <c r="Q45" s="44" t="s">
        <v>66</v>
      </c>
      <c r="R45" s="44" t="s">
        <v>112</v>
      </c>
      <c r="S45" s="107">
        <f t="shared" si="39"/>
        <v>1250.6925000000001</v>
      </c>
      <c r="T45" s="108">
        <f t="shared" si="32"/>
        <v>3251.8005000000003</v>
      </c>
      <c r="U45" s="117">
        <v>5002.7700000000004</v>
      </c>
      <c r="V45" s="109">
        <f t="shared" si="33"/>
        <v>7504.1550000000007</v>
      </c>
      <c r="W45" s="107">
        <f t="shared" si="34"/>
        <v>10005.540000000001</v>
      </c>
      <c r="X45" s="44">
        <f t="shared" si="40"/>
        <v>1250.6925000000001</v>
      </c>
      <c r="Y45" s="32">
        <f t="shared" si="25"/>
        <v>0</v>
      </c>
      <c r="Z45" s="32">
        <f t="shared" si="41"/>
        <v>0</v>
      </c>
      <c r="AA45" s="32">
        <f t="shared" si="14"/>
        <v>0</v>
      </c>
      <c r="AB45" s="40"/>
      <c r="AC45" s="36">
        <v>1400841</v>
      </c>
      <c r="AD45" s="37">
        <f t="shared" si="15"/>
        <v>168100.92</v>
      </c>
      <c r="AE45" s="112">
        <v>0.65</v>
      </c>
      <c r="AF45" s="38">
        <f t="shared" si="36"/>
        <v>29.760515290457661</v>
      </c>
      <c r="AG45" s="110">
        <f t="shared" si="37"/>
        <v>1250.6925000000001</v>
      </c>
      <c r="AH45" s="38"/>
      <c r="AI45" s="113">
        <v>12</v>
      </c>
      <c r="AJ45" s="111">
        <v>21.5</v>
      </c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</row>
    <row r="46" spans="1:56" ht="15.75" customHeight="1">
      <c r="A46" s="51"/>
      <c r="B46" s="326"/>
      <c r="C46" s="50" t="str">
        <f t="shared" si="30"/>
        <v>ABERTURA / ENCERRAMENTO</v>
      </c>
      <c r="D46" s="42" t="str">
        <f t="shared" si="1"/>
        <v>SEG-DOM</v>
      </c>
      <c r="E46" s="42" t="str">
        <f t="shared" si="18"/>
        <v>7H-24H</v>
      </c>
      <c r="F46" s="25"/>
      <c r="G46" s="26"/>
      <c r="H46" s="106">
        <f t="shared" si="2"/>
        <v>11.8</v>
      </c>
      <c r="I46" s="106">
        <f t="shared" si="3"/>
        <v>25.9</v>
      </c>
      <c r="J46" s="28">
        <f t="shared" si="4"/>
        <v>165299.23800000001</v>
      </c>
      <c r="K46" s="116">
        <f t="shared" si="5"/>
        <v>908.25750000000005</v>
      </c>
      <c r="L46" s="29">
        <f t="shared" si="6"/>
        <v>5.4946260550819961</v>
      </c>
      <c r="M46" s="4"/>
      <c r="N46" s="4"/>
      <c r="O46" s="63" t="s">
        <v>106</v>
      </c>
      <c r="P46" s="60" t="s">
        <v>113</v>
      </c>
      <c r="Q46" s="64" t="s">
        <v>66</v>
      </c>
      <c r="R46" s="44" t="s">
        <v>114</v>
      </c>
      <c r="S46" s="107">
        <f t="shared" si="39"/>
        <v>908.25750000000005</v>
      </c>
      <c r="T46" s="108">
        <f t="shared" si="32"/>
        <v>2361.4695000000002</v>
      </c>
      <c r="U46" s="117">
        <v>3633.03</v>
      </c>
      <c r="V46" s="109">
        <f t="shared" si="33"/>
        <v>5449.5450000000001</v>
      </c>
      <c r="W46" s="107">
        <f t="shared" si="34"/>
        <v>7266.06</v>
      </c>
      <c r="X46" s="44">
        <f t="shared" si="40"/>
        <v>908.25750000000005</v>
      </c>
      <c r="Y46" s="32">
        <f t="shared" si="25"/>
        <v>0</v>
      </c>
      <c r="Z46" s="32">
        <f t="shared" si="41"/>
        <v>0</v>
      </c>
      <c r="AA46" s="44">
        <f t="shared" si="14"/>
        <v>0</v>
      </c>
      <c r="AB46" s="40"/>
      <c r="AC46" s="36">
        <v>1400841</v>
      </c>
      <c r="AD46" s="37">
        <f t="shared" si="15"/>
        <v>165299.23800000001</v>
      </c>
      <c r="AE46" s="118">
        <v>0.65</v>
      </c>
      <c r="AF46" s="38">
        <f t="shared" si="36"/>
        <v>21.978504220327984</v>
      </c>
      <c r="AG46" s="119">
        <f t="shared" si="37"/>
        <v>908.25750000000005</v>
      </c>
      <c r="AH46" s="38"/>
      <c r="AI46" s="120">
        <v>11.8</v>
      </c>
      <c r="AJ46" s="120">
        <v>25.9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</row>
    <row r="47" spans="1:56" ht="15.75" customHeight="1">
      <c r="A47" s="4"/>
      <c r="B47" s="121"/>
      <c r="C47" s="122" t="s">
        <v>115</v>
      </c>
      <c r="D47" s="122"/>
      <c r="E47" s="122"/>
      <c r="F47" s="122"/>
      <c r="G47" s="123">
        <f>1-K4/K3</f>
        <v>0.995</v>
      </c>
      <c r="H47" s="124" t="str">
        <f t="shared" si="2"/>
        <v/>
      </c>
      <c r="I47" s="124" t="str">
        <f t="shared" si="3"/>
        <v/>
      </c>
      <c r="J47" s="124" t="str">
        <f t="shared" si="4"/>
        <v/>
      </c>
      <c r="K47" s="125" t="str">
        <f t="shared" si="5"/>
        <v/>
      </c>
      <c r="L47" s="126" t="str">
        <f t="shared" si="6"/>
        <v/>
      </c>
      <c r="M47" s="4"/>
      <c r="N47" s="4"/>
      <c r="O47" s="127"/>
      <c r="P47" s="128"/>
      <c r="Q47" s="129"/>
      <c r="R47" s="129"/>
      <c r="S47" s="129" t="str">
        <f t="shared" ref="S47:S48" si="42">IF(U47="","",(U47*0.375))</f>
        <v/>
      </c>
      <c r="T47" s="129" t="str">
        <f t="shared" ref="T47:T48" si="43">IF(U47="","",(U47*0.75))</f>
        <v/>
      </c>
      <c r="U47" s="130"/>
      <c r="V47" s="129" t="str">
        <f t="shared" si="33"/>
        <v/>
      </c>
      <c r="W47" s="129" t="str">
        <f t="shared" si="34"/>
        <v/>
      </c>
      <c r="X47" s="129" t="str">
        <f t="shared" si="40"/>
        <v/>
      </c>
      <c r="Y47" s="129" t="str">
        <f t="shared" si="25"/>
        <v/>
      </c>
      <c r="Z47" s="129" t="str">
        <f>IFERROR(IF(VLOOKUP(P47,$C$8:$F$52,4,0)&lt;&gt;0,VLOOKUP(P47,C41:K53,9,0)/VLOOKUP(P47,C41:H53,6,0),0),"")</f>
        <v/>
      </c>
      <c r="AA47" s="129" t="str">
        <f t="shared" si="14"/>
        <v/>
      </c>
      <c r="AC47" s="131"/>
      <c r="AD47" s="131"/>
      <c r="AE47" s="132"/>
      <c r="AF47" s="132" t="str">
        <f>IFERROR(AG47*1000/VLOOKUP(P47,$C$8:$J$52,8,0),"")</f>
        <v/>
      </c>
      <c r="AG47" s="132" t="str">
        <f t="shared" si="37"/>
        <v/>
      </c>
      <c r="AH47" s="132" t="str">
        <f t="shared" ref="AH47:AJ47" si="44">IFERROR(AG47/VLOOKUP(P47,C41:H53,6,0),"")</f>
        <v/>
      </c>
      <c r="AI47" s="132" t="str">
        <f t="shared" si="44"/>
        <v/>
      </c>
      <c r="AJ47" s="132" t="str">
        <f t="shared" si="44"/>
        <v/>
      </c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ht="15.75" customHeight="1">
      <c r="A48" s="4"/>
      <c r="B48" s="65"/>
      <c r="C48" s="133" t="s">
        <v>125</v>
      </c>
      <c r="D48" s="133"/>
      <c r="E48" s="133"/>
      <c r="F48" s="134"/>
      <c r="G48" s="134"/>
      <c r="H48" s="133"/>
      <c r="I48" s="133"/>
      <c r="J48" s="133"/>
      <c r="K48" s="135"/>
      <c r="L48" s="136"/>
      <c r="M48" s="4"/>
      <c r="N48" s="4"/>
      <c r="O48" s="80"/>
      <c r="P48" s="51"/>
      <c r="Q48" s="51"/>
      <c r="R48" s="129"/>
      <c r="S48" s="129" t="str">
        <f t="shared" si="42"/>
        <v/>
      </c>
      <c r="T48" s="129" t="str">
        <f t="shared" si="43"/>
        <v/>
      </c>
      <c r="U48" s="130"/>
      <c r="V48" s="129" t="str">
        <f t="shared" si="33"/>
        <v/>
      </c>
      <c r="W48" s="129" t="str">
        <f t="shared" si="34"/>
        <v/>
      </c>
      <c r="X48" s="129" t="str">
        <f>IFERROR(VLOOKUP(#REF!,$C$8:$K$52,9,0)-((VLOOKUP(#REF!,$C$8:$G$52,5,0)/100)*VLOOKUP(#REF!,$C$8:$K$52,9,0)),"")</f>
        <v/>
      </c>
      <c r="Y48" s="129" t="str">
        <f>IFERROR(X48*VLOOKUP(#REF!,$C$8:$F$52,4,0),"")</f>
        <v/>
      </c>
      <c r="Z48" s="129" t="str">
        <f>IFERROR(IF(VLOOKUP(#REF!,$C$8:$F$52,4,0)&lt;&gt;0,VLOOKUP(#REF!,C42:K53,9,0)/VLOOKUP(#REF!,C42:H53,6,0),0),"")</f>
        <v/>
      </c>
      <c r="AA48" s="129" t="str">
        <f>IFERROR(IF(VLOOKUP(#REF!,$C$8:$F$52,4,0)&lt;&gt;0,AD48*VLOOKUP(#REF!,$C$8:$F$52,4,0),0),"")</f>
        <v/>
      </c>
      <c r="AB48" s="51"/>
      <c r="AC48" s="131"/>
      <c r="AD48" s="131"/>
      <c r="AE48" s="132"/>
      <c r="AF48" s="132" t="str">
        <f>IFERROR(AG48*1000/VLOOKUP(#REF!,$C$8:$J$52,8,0),"")</f>
        <v/>
      </c>
      <c r="AG48" s="132" t="str">
        <f>IFERROR(VLOOKUP(#REF!,$C$8:$K$52,9,0)-(VLOOKUP(#REF!,$C$8:$K$52,9,0)*VLOOKUP(#REF!,$C$8:$K$52,5,0)%),"")</f>
        <v/>
      </c>
      <c r="AH48" s="132" t="str">
        <f t="shared" ref="AH48:AJ48" si="45">IFERROR(AG48/VLOOKUP(P48,C42:H54,6,0),"")</f>
        <v/>
      </c>
      <c r="AI48" s="132" t="str">
        <f t="shared" si="45"/>
        <v/>
      </c>
      <c r="AJ48" s="132" t="str">
        <f t="shared" si="45"/>
        <v/>
      </c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</row>
    <row r="49" spans="1:56" ht="15.75" customHeight="1">
      <c r="A49" s="4"/>
      <c r="B49" s="65"/>
      <c r="C49" s="133" t="s">
        <v>126</v>
      </c>
      <c r="D49" s="133"/>
      <c r="E49" s="133"/>
      <c r="F49" s="134"/>
      <c r="G49" s="134"/>
      <c r="H49" s="133"/>
      <c r="I49" s="133"/>
      <c r="J49" s="133"/>
      <c r="K49" s="135"/>
      <c r="L49" s="136"/>
      <c r="M49" s="4"/>
      <c r="N49" s="4"/>
      <c r="O49" s="80"/>
      <c r="P49" s="51"/>
      <c r="Q49" s="51"/>
      <c r="R49" s="129"/>
      <c r="S49" s="129"/>
      <c r="T49" s="129"/>
      <c r="U49" s="130"/>
      <c r="V49" s="129"/>
      <c r="W49" s="129"/>
      <c r="X49" s="129"/>
      <c r="Y49" s="129"/>
      <c r="Z49" s="129"/>
      <c r="AA49" s="129"/>
      <c r="AB49" s="51"/>
      <c r="AC49" s="131"/>
      <c r="AD49" s="131"/>
      <c r="AE49" s="132"/>
      <c r="AF49" s="132"/>
      <c r="AG49" s="132"/>
      <c r="AH49" s="132"/>
      <c r="AI49" s="132"/>
      <c r="AJ49" s="132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</row>
    <row r="50" spans="1:56" ht="15.75" customHeight="1">
      <c r="A50" s="4"/>
      <c r="B50" s="65"/>
      <c r="C50" s="133"/>
      <c r="D50" s="133"/>
      <c r="E50" s="133"/>
      <c r="F50" s="134"/>
      <c r="G50" s="134"/>
      <c r="H50" s="133"/>
      <c r="I50" s="133"/>
      <c r="J50" s="133"/>
      <c r="K50" s="135"/>
      <c r="L50" s="136"/>
      <c r="M50" s="4"/>
      <c r="N50" s="4"/>
      <c r="O50" s="80"/>
      <c r="P50" s="51"/>
      <c r="Q50" s="51"/>
      <c r="R50" s="129"/>
      <c r="S50" s="129"/>
      <c r="T50" s="129"/>
      <c r="U50" s="137"/>
      <c r="V50" s="129"/>
      <c r="W50" s="129"/>
      <c r="X50" s="129"/>
      <c r="Y50" s="129"/>
      <c r="Z50" s="129"/>
      <c r="AA50" s="129"/>
      <c r="AB50" s="51"/>
      <c r="AC50" s="131"/>
      <c r="AD50" s="131"/>
      <c r="AE50" s="132"/>
      <c r="AF50" s="132"/>
      <c r="AG50" s="132"/>
      <c r="AH50" s="132"/>
      <c r="AI50" s="132"/>
      <c r="AJ50" s="132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</row>
    <row r="51" spans="1:56" ht="15.75" customHeight="1">
      <c r="A51" s="4"/>
      <c r="B51" s="65"/>
      <c r="C51" s="133"/>
      <c r="D51" s="133"/>
      <c r="E51" s="133"/>
      <c r="F51" s="134"/>
      <c r="G51" s="134"/>
      <c r="H51" s="133"/>
      <c r="I51" s="133"/>
      <c r="J51" s="133"/>
      <c r="K51" s="135"/>
      <c r="L51" s="136"/>
      <c r="M51" s="4"/>
      <c r="N51" s="4"/>
      <c r="O51" s="80"/>
      <c r="P51" s="51"/>
      <c r="Q51" s="51"/>
      <c r="R51" s="129"/>
      <c r="S51" s="129"/>
      <c r="T51" s="129"/>
      <c r="U51" s="130"/>
      <c r="V51" s="129"/>
      <c r="W51" s="129"/>
      <c r="X51" s="129"/>
      <c r="Y51" s="129"/>
      <c r="Z51" s="129"/>
      <c r="AA51" s="129"/>
      <c r="AB51" s="51"/>
      <c r="AC51" s="131"/>
      <c r="AD51" s="131"/>
      <c r="AE51" s="132"/>
      <c r="AF51" s="132"/>
      <c r="AG51" s="132"/>
      <c r="AH51" s="132"/>
      <c r="AI51" s="132"/>
      <c r="AJ51" s="132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</row>
    <row r="52" spans="1:56" ht="15.75" customHeight="1">
      <c r="A52" s="4"/>
      <c r="B52" s="138"/>
      <c r="C52" s="139"/>
      <c r="D52" s="139"/>
      <c r="E52" s="139"/>
      <c r="F52" s="140"/>
      <c r="G52" s="140"/>
      <c r="H52" s="139"/>
      <c r="I52" s="139"/>
      <c r="J52" s="139"/>
      <c r="K52" s="141"/>
      <c r="L52" s="142"/>
      <c r="M52" s="4"/>
      <c r="N52" s="4"/>
      <c r="O52" s="80"/>
      <c r="P52" s="81"/>
      <c r="Q52" s="79"/>
      <c r="R52" s="129"/>
      <c r="S52" s="129" t="str">
        <f t="shared" ref="S52:S53" si="46">IF(U52="","",(U52*0.375))</f>
        <v/>
      </c>
      <c r="T52" s="129" t="str">
        <f t="shared" ref="T52:T53" si="47">IF(U52="","",(U52*0.75))</f>
        <v/>
      </c>
      <c r="U52" s="130"/>
      <c r="V52" s="129" t="str">
        <f t="shared" ref="V52:V53" si="48">IF(U52="","",(U52*1.5))</f>
        <v/>
      </c>
      <c r="W52" s="129" t="str">
        <f t="shared" ref="W52:W53" si="49">IF(U52="","",(U52*2))</f>
        <v/>
      </c>
      <c r="X52" s="129" t="str">
        <f t="shared" ref="X52:X53" si="50">IFERROR(VLOOKUP(#REF!,$C$8:$K$52,9,0)-((VLOOKUP(#REF!,$C$8:$G$52,5,0)/100)*VLOOKUP(#REF!,$C$8:$K$52,9,0)),"")</f>
        <v/>
      </c>
      <c r="Y52" s="129" t="str">
        <f t="shared" ref="Y52:Y53" si="51">IFERROR(X52*VLOOKUP(#REF!,$C$8:$F$52,4,0),"")</f>
        <v/>
      </c>
      <c r="Z52" s="129" t="str">
        <f>IFERROR(IF(VLOOKUP(#REF!,$C$8:$F$52,4,0)&lt;&gt;0,VLOOKUP(#REF!,C47:K53,9,0)/VLOOKUP(#REF!,C47:H53,6,0),0),"")</f>
        <v/>
      </c>
      <c r="AA52" s="129" t="str">
        <f t="shared" ref="AA52:AA53" si="52">IFERROR(IF(VLOOKUP(#REF!,$C$8:$F$52,4,0)&lt;&gt;0,AD52*VLOOKUP(#REF!,$C$8:$F$52,4,0),0),"")</f>
        <v/>
      </c>
      <c r="AB52" s="79"/>
      <c r="AC52" s="131"/>
      <c r="AD52" s="131"/>
      <c r="AE52" s="132"/>
      <c r="AF52" s="132" t="str">
        <f t="shared" ref="AF52:AF53" si="53">IFERROR(AG52*1000/VLOOKUP(#REF!,$C$8:$J$52,8,0),"")</f>
        <v/>
      </c>
      <c r="AG52" s="132" t="str">
        <f t="shared" ref="AG52:AG53" si="54">IFERROR(VLOOKUP(#REF!,$C$8:$K$52,9,0)-(VLOOKUP(#REF!,$C$8:$K$52,9,0)*VLOOKUP(#REF!,$C$8:$K$52,5,0)%),"")</f>
        <v/>
      </c>
      <c r="AH52" s="132" t="str">
        <f>IFERROR(AG52/VLOOKUP(#REF!,C47:H53,6,0),"")</f>
        <v/>
      </c>
      <c r="AI52" s="132"/>
      <c r="AJ52" s="132"/>
      <c r="AK52" s="51"/>
      <c r="AL52" s="51"/>
      <c r="AM52" s="51"/>
      <c r="AN52" s="51"/>
      <c r="AO52" s="51"/>
      <c r="AP52" s="51"/>
      <c r="AQ52" s="51"/>
      <c r="AR52" s="51"/>
      <c r="AS52" s="51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ht="15" customHeight="1">
      <c r="A53" s="4"/>
      <c r="B53" s="84"/>
      <c r="C53" s="51"/>
      <c r="D53" s="51"/>
      <c r="E53" s="51"/>
      <c r="F53" s="51"/>
      <c r="G53" s="90"/>
      <c r="H53" s="51"/>
      <c r="I53" s="51"/>
      <c r="J53" s="51"/>
      <c r="K53" s="51"/>
      <c r="L53" s="51"/>
      <c r="M53" s="4"/>
      <c r="N53" s="4"/>
      <c r="O53" s="4"/>
      <c r="P53" s="4"/>
      <c r="Q53" s="129"/>
      <c r="R53" s="129"/>
      <c r="S53" s="129" t="str">
        <f t="shared" si="46"/>
        <v/>
      </c>
      <c r="T53" s="129" t="str">
        <f t="shared" si="47"/>
        <v/>
      </c>
      <c r="U53" s="130"/>
      <c r="V53" s="129" t="str">
        <f t="shared" si="48"/>
        <v/>
      </c>
      <c r="W53" s="129" t="str">
        <f t="shared" si="49"/>
        <v/>
      </c>
      <c r="X53" s="129" t="str">
        <f t="shared" si="50"/>
        <v/>
      </c>
      <c r="Y53" s="129" t="str">
        <f t="shared" si="51"/>
        <v/>
      </c>
      <c r="Z53" s="129" t="str">
        <f>IFERROR(IF(VLOOKUP(#REF!,$C$8:$F$52,4,0)&lt;&gt;0,VLOOKUP(#REF!,C48:K53,9,0)/VLOOKUP(#REF!,C48:H53,6,0),0),"")</f>
        <v/>
      </c>
      <c r="AA53" s="129" t="str">
        <f t="shared" si="52"/>
        <v/>
      </c>
      <c r="AB53" s="51"/>
      <c r="AC53" s="131"/>
      <c r="AD53" s="131"/>
      <c r="AE53" s="132"/>
      <c r="AF53" s="132" t="str">
        <f t="shared" si="53"/>
        <v/>
      </c>
      <c r="AG53" s="132" t="str">
        <f t="shared" si="54"/>
        <v/>
      </c>
      <c r="AH53" s="132" t="str">
        <f>IFERROR(AG53/VLOOKUP(#REF!,C48:H53,6,0),"")</f>
        <v/>
      </c>
      <c r="AI53" s="132"/>
      <c r="AJ53" s="132"/>
      <c r="AK53" s="51"/>
      <c r="AL53" s="51"/>
      <c r="AM53" s="51"/>
      <c r="AN53" s="51"/>
      <c r="AO53" s="51"/>
      <c r="AP53" s="51"/>
      <c r="AQ53" s="51"/>
      <c r="AR53" s="51"/>
      <c r="AS53" s="51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ht="15.75" customHeight="1">
      <c r="A54" s="4"/>
      <c r="B54" s="51"/>
      <c r="C54" s="51"/>
      <c r="D54" s="51"/>
      <c r="E54" s="51"/>
      <c r="F54" s="51"/>
      <c r="G54" s="90"/>
      <c r="H54" s="51"/>
      <c r="I54" s="51"/>
      <c r="J54" s="51"/>
      <c r="K54" s="143" t="e">
        <f>K4/K6</f>
        <v>#DIV/0!</v>
      </c>
      <c r="L54" s="51"/>
      <c r="M54" s="4"/>
      <c r="N54" s="4"/>
      <c r="O54" s="51"/>
      <c r="P54" s="91"/>
      <c r="Q54" s="93"/>
      <c r="R54" s="93"/>
      <c r="S54" s="51"/>
      <c r="T54" s="51"/>
      <c r="U54" s="96"/>
      <c r="V54" s="4"/>
      <c r="W54" s="4"/>
      <c r="X54" s="4"/>
      <c r="Y54" s="4"/>
      <c r="Z54" s="4"/>
      <c r="AA54" s="4"/>
      <c r="AC54" s="4"/>
      <c r="AD54" s="4"/>
      <c r="AE54" s="81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ht="15.75" customHeight="1">
      <c r="A55" s="4"/>
      <c r="B55" s="51"/>
      <c r="C55" s="51"/>
      <c r="D55" s="51"/>
      <c r="E55" s="51"/>
      <c r="F55" s="51"/>
      <c r="G55" s="90"/>
      <c r="H55" s="51"/>
      <c r="I55" s="51"/>
      <c r="J55" s="51"/>
      <c r="K55" s="51"/>
      <c r="L55" s="51"/>
      <c r="M55" s="4"/>
      <c r="N55" s="4"/>
      <c r="O55" s="51"/>
      <c r="P55" s="91"/>
      <c r="Q55" s="93"/>
      <c r="R55" s="93"/>
      <c r="S55" s="51"/>
      <c r="T55" s="51"/>
      <c r="U55" s="96"/>
      <c r="V55" s="4"/>
      <c r="W55" s="4"/>
      <c r="X55" s="4"/>
      <c r="Y55" s="4"/>
      <c r="Z55" s="4"/>
      <c r="AA55" s="4"/>
      <c r="AC55" s="4"/>
      <c r="AD55" s="4"/>
      <c r="AE55" s="81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15.75" customHeight="1">
      <c r="A56" s="4"/>
      <c r="B56" s="51"/>
      <c r="C56" s="51"/>
      <c r="D56" s="51"/>
      <c r="E56" s="51"/>
      <c r="F56" s="51"/>
      <c r="G56" s="90"/>
      <c r="H56" s="51"/>
      <c r="I56" s="51"/>
      <c r="J56" s="51"/>
      <c r="K56" s="51"/>
      <c r="L56" s="51"/>
      <c r="M56" s="4"/>
      <c r="N56" s="4"/>
      <c r="O56" s="51"/>
      <c r="P56" s="91"/>
      <c r="Q56" s="93"/>
      <c r="R56" s="93"/>
      <c r="S56" s="51"/>
      <c r="T56" s="51"/>
      <c r="U56" s="96"/>
      <c r="V56" s="4"/>
      <c r="W56" s="4"/>
      <c r="X56" s="4"/>
      <c r="Y56" s="4"/>
      <c r="Z56" s="4"/>
      <c r="AA56" s="4"/>
      <c r="AC56" s="4"/>
      <c r="AD56" s="4"/>
      <c r="AE56" s="81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ht="15.75" customHeight="1">
      <c r="A57" s="4"/>
      <c r="B57" s="51"/>
      <c r="C57" s="51"/>
      <c r="D57" s="51"/>
      <c r="E57" s="51"/>
      <c r="F57" s="51"/>
      <c r="G57" s="90"/>
      <c r="H57" s="51"/>
      <c r="I57" s="51"/>
      <c r="J57" s="51"/>
      <c r="K57" s="144">
        <f>K6*10</f>
        <v>0</v>
      </c>
      <c r="L57" s="51"/>
      <c r="M57" s="4"/>
      <c r="N57" s="4"/>
      <c r="O57" s="51"/>
      <c r="P57" s="91"/>
      <c r="Q57" s="93"/>
      <c r="R57" s="93"/>
      <c r="S57" s="51"/>
      <c r="T57" s="51"/>
      <c r="U57" s="96"/>
      <c r="V57" s="4"/>
      <c r="W57" s="4"/>
      <c r="X57" s="4"/>
      <c r="Y57" s="4"/>
      <c r="Z57" s="4"/>
      <c r="AA57" s="4"/>
      <c r="AC57" s="4"/>
      <c r="AD57" s="4"/>
      <c r="AE57" s="81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ht="15.75" customHeight="1">
      <c r="A58" s="4"/>
      <c r="B58" s="51"/>
      <c r="C58" s="51"/>
      <c r="D58" s="51"/>
      <c r="E58" s="51"/>
      <c r="F58" s="51"/>
      <c r="G58" s="90"/>
      <c r="H58" s="51"/>
      <c r="I58" s="51"/>
      <c r="J58" s="51"/>
      <c r="K58" s="51"/>
      <c r="L58" s="51"/>
      <c r="M58" s="4"/>
      <c r="N58" s="4"/>
      <c r="O58" s="51"/>
      <c r="P58" s="91"/>
      <c r="Q58" s="93"/>
      <c r="R58" s="93"/>
      <c r="S58" s="51"/>
      <c r="T58" s="51"/>
      <c r="U58" s="96"/>
      <c r="V58" s="4"/>
      <c r="W58" s="4"/>
      <c r="X58" s="4"/>
      <c r="Y58" s="4"/>
      <c r="Z58" s="4"/>
      <c r="AA58" s="4"/>
      <c r="AC58" s="4"/>
      <c r="AD58" s="4"/>
      <c r="AE58" s="81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ht="15.75" customHeight="1">
      <c r="A59" s="4"/>
      <c r="B59" s="51"/>
      <c r="C59" s="51"/>
      <c r="D59" s="51"/>
      <c r="E59" s="51"/>
      <c r="F59" s="51"/>
      <c r="G59" s="90"/>
      <c r="H59" s="51"/>
      <c r="I59" s="51"/>
      <c r="J59" s="51"/>
      <c r="K59" s="51"/>
      <c r="L59" s="51"/>
      <c r="M59" s="4"/>
      <c r="N59" s="4"/>
      <c r="O59" s="51"/>
      <c r="P59" s="91"/>
      <c r="Q59" s="93"/>
      <c r="R59" s="93"/>
      <c r="S59" s="51"/>
      <c r="T59" s="51"/>
      <c r="U59" s="96"/>
      <c r="V59" s="4"/>
      <c r="W59" s="4"/>
      <c r="X59" s="4"/>
      <c r="Y59" s="4"/>
      <c r="Z59" s="4"/>
      <c r="AA59" s="4"/>
      <c r="AC59" s="4"/>
      <c r="AD59" s="4"/>
      <c r="AE59" s="81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ht="15.75" customHeight="1">
      <c r="A60" s="4"/>
      <c r="B60" s="51"/>
      <c r="C60" s="51"/>
      <c r="D60" s="51"/>
      <c r="E60" s="51"/>
      <c r="F60" s="51"/>
      <c r="G60" s="90"/>
      <c r="H60" s="51"/>
      <c r="I60" s="51"/>
      <c r="J60" s="51"/>
      <c r="K60" s="51"/>
      <c r="L60" s="51"/>
      <c r="M60" s="4"/>
      <c r="N60" s="4"/>
      <c r="O60" s="51"/>
      <c r="P60" s="91"/>
      <c r="Q60" s="93"/>
      <c r="R60" s="93"/>
      <c r="S60" s="51"/>
      <c r="T60" s="51"/>
      <c r="U60" s="96"/>
      <c r="V60" s="4"/>
      <c r="W60" s="4"/>
      <c r="X60" s="4"/>
      <c r="Y60" s="4"/>
      <c r="Z60" s="4"/>
      <c r="AA60" s="4"/>
      <c r="AC60" s="4"/>
      <c r="AD60" s="4"/>
      <c r="AE60" s="81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ht="15.75" customHeight="1">
      <c r="A61" s="4"/>
      <c r="B61" s="51"/>
      <c r="C61" s="51"/>
      <c r="D61" s="51"/>
      <c r="E61" s="51"/>
      <c r="F61" s="51"/>
      <c r="G61" s="90"/>
      <c r="H61" s="51"/>
      <c r="I61" s="51"/>
      <c r="J61" s="51"/>
      <c r="K61" s="51"/>
      <c r="L61" s="51"/>
      <c r="M61" s="4"/>
      <c r="N61" s="4"/>
      <c r="O61" s="51"/>
      <c r="P61" s="91"/>
      <c r="Q61" s="93"/>
      <c r="R61" s="93"/>
      <c r="S61" s="51"/>
      <c r="T61" s="51"/>
      <c r="U61" s="96"/>
      <c r="V61" s="4"/>
      <c r="W61" s="4"/>
      <c r="X61" s="4"/>
      <c r="Y61" s="4"/>
      <c r="Z61" s="4"/>
      <c r="AA61" s="4"/>
      <c r="AC61" s="4"/>
      <c r="AD61" s="4"/>
      <c r="AE61" s="81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ht="15.75" customHeight="1">
      <c r="A62" s="4"/>
      <c r="B62" s="51"/>
      <c r="C62" s="51"/>
      <c r="D62" s="51"/>
      <c r="E62" s="51"/>
      <c r="F62" s="51"/>
      <c r="G62" s="90"/>
      <c r="H62" s="51"/>
      <c r="I62" s="51"/>
      <c r="J62" s="51"/>
      <c r="K62" s="51"/>
      <c r="L62" s="51"/>
      <c r="M62" s="4"/>
      <c r="N62" s="4"/>
      <c r="O62" s="51"/>
      <c r="P62" s="91"/>
      <c r="Q62" s="93"/>
      <c r="R62" s="93"/>
      <c r="S62" s="51"/>
      <c r="T62" s="51"/>
      <c r="U62" s="96"/>
      <c r="V62" s="4"/>
      <c r="W62" s="4"/>
      <c r="X62" s="4"/>
      <c r="Y62" s="4"/>
      <c r="Z62" s="4"/>
      <c r="AA62" s="4"/>
      <c r="AC62" s="4"/>
      <c r="AD62" s="4"/>
      <c r="AE62" s="81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ht="15.75" customHeight="1">
      <c r="A63" s="4"/>
      <c r="B63" s="51"/>
      <c r="C63" s="51"/>
      <c r="D63" s="51"/>
      <c r="E63" s="51"/>
      <c r="F63" s="51"/>
      <c r="G63" s="90"/>
      <c r="H63" s="51"/>
      <c r="I63" s="51"/>
      <c r="J63" s="51"/>
      <c r="K63" s="51"/>
      <c r="L63" s="51"/>
      <c r="M63" s="4"/>
      <c r="N63" s="4"/>
      <c r="O63" s="51"/>
      <c r="P63" s="91"/>
      <c r="Q63" s="93"/>
      <c r="R63" s="93"/>
      <c r="S63" s="51"/>
      <c r="T63" s="51"/>
      <c r="U63" s="96"/>
      <c r="V63" s="4"/>
      <c r="W63" s="4"/>
      <c r="X63" s="4"/>
      <c r="Y63" s="4"/>
      <c r="Z63" s="4"/>
      <c r="AA63" s="4"/>
      <c r="AC63" s="4"/>
      <c r="AD63" s="4"/>
      <c r="AE63" s="81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ht="15.75" customHeight="1">
      <c r="A64" s="4"/>
      <c r="B64" s="51"/>
      <c r="C64" s="51"/>
      <c r="D64" s="51"/>
      <c r="E64" s="51"/>
      <c r="F64" s="51"/>
      <c r="G64" s="90"/>
      <c r="H64" s="51"/>
      <c r="I64" s="51"/>
      <c r="J64" s="51"/>
      <c r="K64" s="51"/>
      <c r="L64" s="51"/>
      <c r="M64" s="4"/>
      <c r="N64" s="4"/>
      <c r="O64" s="51"/>
      <c r="P64" s="91"/>
      <c r="Q64" s="93"/>
      <c r="R64" s="93"/>
      <c r="S64" s="51"/>
      <c r="T64" s="51"/>
      <c r="U64" s="96"/>
      <c r="V64" s="4"/>
      <c r="W64" s="4"/>
      <c r="X64" s="4"/>
      <c r="Y64" s="4"/>
      <c r="Z64" s="4"/>
      <c r="AA64" s="4"/>
      <c r="AC64" s="4"/>
      <c r="AD64" s="4"/>
      <c r="AE64" s="81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ht="15.75" customHeight="1">
      <c r="A65" s="4"/>
      <c r="B65" s="51"/>
      <c r="C65" s="51"/>
      <c r="D65" s="51"/>
      <c r="E65" s="51"/>
      <c r="F65" s="51"/>
      <c r="G65" s="90"/>
      <c r="H65" s="51"/>
      <c r="I65" s="51"/>
      <c r="J65" s="51"/>
      <c r="K65" s="51"/>
      <c r="L65" s="51"/>
      <c r="M65" s="4"/>
      <c r="N65" s="4"/>
      <c r="O65" s="51"/>
      <c r="P65" s="91"/>
      <c r="Q65" s="93"/>
      <c r="R65" s="93"/>
      <c r="S65" s="51"/>
      <c r="T65" s="51"/>
      <c r="U65" s="96"/>
      <c r="V65" s="4"/>
      <c r="W65" s="4"/>
      <c r="X65" s="4"/>
      <c r="Y65" s="4"/>
      <c r="Z65" s="4"/>
      <c r="AA65" s="4"/>
      <c r="AC65" s="4"/>
      <c r="AD65" s="4"/>
      <c r="AE65" s="81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ht="15.75" customHeight="1">
      <c r="A66" s="4"/>
      <c r="B66" s="51"/>
      <c r="C66" s="51"/>
      <c r="D66" s="51"/>
      <c r="E66" s="51"/>
      <c r="F66" s="51"/>
      <c r="G66" s="90"/>
      <c r="H66" s="51"/>
      <c r="I66" s="51"/>
      <c r="J66" s="51"/>
      <c r="K66" s="51"/>
      <c r="L66" s="51"/>
      <c r="M66" s="4"/>
      <c r="N66" s="4"/>
      <c r="O66" s="51"/>
      <c r="P66" s="91"/>
      <c r="Q66" s="93"/>
      <c r="R66" s="93"/>
      <c r="S66" s="51"/>
      <c r="T66" s="51"/>
      <c r="U66" s="96"/>
      <c r="V66" s="4"/>
      <c r="W66" s="4"/>
      <c r="X66" s="4"/>
      <c r="Y66" s="4"/>
      <c r="Z66" s="4"/>
      <c r="AA66" s="4"/>
      <c r="AC66" s="4"/>
      <c r="AD66" s="4"/>
      <c r="AE66" s="81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1:56" ht="15.75" customHeight="1">
      <c r="A67" s="4"/>
      <c r="B67" s="51"/>
      <c r="C67" s="51"/>
      <c r="D67" s="51"/>
      <c r="E67" s="51"/>
      <c r="F67" s="51"/>
      <c r="G67" s="90"/>
      <c r="H67" s="51"/>
      <c r="I67" s="51"/>
      <c r="J67" s="51"/>
      <c r="K67" s="51"/>
      <c r="L67" s="51"/>
      <c r="M67" s="4"/>
      <c r="N67" s="4"/>
      <c r="O67" s="51"/>
      <c r="P67" s="91"/>
      <c r="Q67" s="93"/>
      <c r="R67" s="93"/>
      <c r="S67" s="51"/>
      <c r="T67" s="51"/>
      <c r="U67" s="96"/>
      <c r="V67" s="4"/>
      <c r="W67" s="4"/>
      <c r="X67" s="4"/>
      <c r="Y67" s="4"/>
      <c r="Z67" s="4"/>
      <c r="AA67" s="4"/>
      <c r="AC67" s="4"/>
      <c r="AD67" s="4"/>
      <c r="AE67" s="81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ht="15.75" customHeight="1">
      <c r="A68" s="4"/>
      <c r="B68" s="51"/>
      <c r="C68" s="51"/>
      <c r="D68" s="51"/>
      <c r="E68" s="51"/>
      <c r="F68" s="51"/>
      <c r="G68" s="90"/>
      <c r="H68" s="51"/>
      <c r="I68" s="51"/>
      <c r="J68" s="51"/>
      <c r="K68" s="51"/>
      <c r="L68" s="51"/>
      <c r="M68" s="4"/>
      <c r="N68" s="4"/>
      <c r="O68" s="51"/>
      <c r="P68" s="91"/>
      <c r="Q68" s="93"/>
      <c r="R68" s="93"/>
      <c r="S68" s="51"/>
      <c r="T68" s="51"/>
      <c r="U68" s="96"/>
      <c r="V68" s="4"/>
      <c r="W68" s="4"/>
      <c r="X68" s="4"/>
      <c r="Y68" s="4"/>
      <c r="Z68" s="4"/>
      <c r="AA68" s="4"/>
      <c r="AC68" s="4"/>
      <c r="AD68" s="4"/>
      <c r="AE68" s="81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ht="15.75" customHeight="1">
      <c r="A69" s="4"/>
      <c r="B69" s="51"/>
      <c r="C69" s="51"/>
      <c r="D69" s="51"/>
      <c r="E69" s="51"/>
      <c r="F69" s="51"/>
      <c r="G69" s="90"/>
      <c r="H69" s="51"/>
      <c r="I69" s="51"/>
      <c r="J69" s="51"/>
      <c r="K69" s="51"/>
      <c r="L69" s="51"/>
      <c r="M69" s="4"/>
      <c r="N69" s="4"/>
      <c r="O69" s="51"/>
      <c r="P69" s="91"/>
      <c r="Q69" s="93"/>
      <c r="R69" s="93"/>
      <c r="S69" s="51"/>
      <c r="T69" s="51"/>
      <c r="U69" s="96"/>
      <c r="V69" s="4"/>
      <c r="W69" s="4"/>
      <c r="X69" s="4"/>
      <c r="Y69" s="4"/>
      <c r="Z69" s="4"/>
      <c r="AA69" s="4"/>
      <c r="AC69" s="4"/>
      <c r="AD69" s="4"/>
      <c r="AE69" s="81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56" ht="15.75" customHeight="1">
      <c r="A70" s="4"/>
      <c r="B70" s="51"/>
      <c r="C70" s="51"/>
      <c r="D70" s="51"/>
      <c r="E70" s="51"/>
      <c r="F70" s="51"/>
      <c r="G70" s="90"/>
      <c r="H70" s="51"/>
      <c r="I70" s="51"/>
      <c r="J70" s="51"/>
      <c r="K70" s="51"/>
      <c r="L70" s="51"/>
      <c r="M70" s="4"/>
      <c r="N70" s="4"/>
      <c r="O70" s="51"/>
      <c r="P70" s="91"/>
      <c r="Q70" s="93"/>
      <c r="R70" s="93"/>
      <c r="S70" s="51"/>
      <c r="T70" s="51"/>
      <c r="U70" s="96"/>
      <c r="V70" s="4"/>
      <c r="W70" s="4"/>
      <c r="X70" s="4"/>
      <c r="Y70" s="4"/>
      <c r="Z70" s="4"/>
      <c r="AA70" s="4"/>
      <c r="AC70" s="4"/>
      <c r="AD70" s="4"/>
      <c r="AE70" s="81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56" ht="15.75" customHeight="1">
      <c r="A71" s="4"/>
      <c r="B71" s="51"/>
      <c r="C71" s="51"/>
      <c r="D71" s="51"/>
      <c r="E71" s="51"/>
      <c r="F71" s="51"/>
      <c r="G71" s="90"/>
      <c r="H71" s="51"/>
      <c r="I71" s="51"/>
      <c r="J71" s="51"/>
      <c r="K71" s="51"/>
      <c r="L71" s="51"/>
      <c r="M71" s="4"/>
      <c r="N71" s="4"/>
      <c r="O71" s="51"/>
      <c r="P71" s="91"/>
      <c r="Q71" s="93"/>
      <c r="R71" s="93"/>
      <c r="S71" s="51"/>
      <c r="T71" s="51"/>
      <c r="U71" s="96"/>
      <c r="V71" s="4"/>
      <c r="W71" s="4"/>
      <c r="X71" s="4"/>
      <c r="Y71" s="4"/>
      <c r="Z71" s="4"/>
      <c r="AA71" s="4"/>
      <c r="AC71" s="4"/>
      <c r="AD71" s="4"/>
      <c r="AE71" s="81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6" ht="15.75" customHeight="1">
      <c r="A72" s="4"/>
      <c r="B72" s="51"/>
      <c r="C72" s="51"/>
      <c r="D72" s="51"/>
      <c r="E72" s="51"/>
      <c r="F72" s="51"/>
      <c r="G72" s="90"/>
      <c r="H72" s="51"/>
      <c r="I72" s="51"/>
      <c r="J72" s="51"/>
      <c r="K72" s="51"/>
      <c r="L72" s="51"/>
      <c r="M72" s="4"/>
      <c r="N72" s="4"/>
      <c r="O72" s="51"/>
      <c r="P72" s="91"/>
      <c r="Q72" s="93"/>
      <c r="R72" s="93"/>
      <c r="S72" s="51"/>
      <c r="T72" s="51"/>
      <c r="U72" s="96"/>
      <c r="V72" s="4"/>
      <c r="W72" s="4"/>
      <c r="X72" s="4"/>
      <c r="Y72" s="4"/>
      <c r="Z72" s="4"/>
      <c r="AA72" s="4"/>
      <c r="AC72" s="4"/>
      <c r="AD72" s="4"/>
      <c r="AE72" s="81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6" ht="15.75" customHeight="1">
      <c r="A73" s="4"/>
      <c r="B73" s="51"/>
      <c r="C73" s="51"/>
      <c r="D73" s="51"/>
      <c r="E73" s="51"/>
      <c r="F73" s="51"/>
      <c r="G73" s="90"/>
      <c r="H73" s="51"/>
      <c r="I73" s="51"/>
      <c r="J73" s="51"/>
      <c r="K73" s="51"/>
      <c r="L73" s="51"/>
      <c r="M73" s="4"/>
      <c r="N73" s="4"/>
      <c r="O73" s="51"/>
      <c r="P73" s="91"/>
      <c r="Q73" s="93"/>
      <c r="R73" s="93"/>
      <c r="S73" s="51"/>
      <c r="T73" s="51"/>
      <c r="U73" s="96"/>
      <c r="V73" s="4"/>
      <c r="W73" s="4"/>
      <c r="X73" s="4"/>
      <c r="Y73" s="4"/>
      <c r="Z73" s="4"/>
      <c r="AA73" s="4"/>
      <c r="AC73" s="4"/>
      <c r="AD73" s="4"/>
      <c r="AE73" s="81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6" ht="15.75" customHeight="1">
      <c r="A74" s="4"/>
      <c r="B74" s="51"/>
      <c r="C74" s="51"/>
      <c r="D74" s="51"/>
      <c r="E74" s="51"/>
      <c r="F74" s="51"/>
      <c r="G74" s="90"/>
      <c r="H74" s="51"/>
      <c r="I74" s="51"/>
      <c r="J74" s="51"/>
      <c r="K74" s="51"/>
      <c r="L74" s="51"/>
      <c r="M74" s="4"/>
      <c r="N74" s="4"/>
      <c r="O74" s="51"/>
      <c r="P74" s="91"/>
      <c r="Q74" s="93"/>
      <c r="R74" s="93"/>
      <c r="S74" s="51"/>
      <c r="T74" s="51"/>
      <c r="U74" s="96"/>
      <c r="V74" s="4"/>
      <c r="W74" s="4"/>
      <c r="X74" s="4"/>
      <c r="Y74" s="4"/>
      <c r="Z74" s="4"/>
      <c r="AA74" s="4"/>
      <c r="AC74" s="4"/>
      <c r="AD74" s="4"/>
      <c r="AE74" s="81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ht="15.75" customHeight="1">
      <c r="A75" s="4"/>
      <c r="B75" s="51"/>
      <c r="C75" s="51"/>
      <c r="D75" s="51"/>
      <c r="E75" s="51"/>
      <c r="F75" s="51"/>
      <c r="G75" s="90"/>
      <c r="H75" s="51"/>
      <c r="I75" s="51"/>
      <c r="J75" s="51"/>
      <c r="K75" s="51"/>
      <c r="L75" s="51"/>
      <c r="M75" s="4"/>
      <c r="N75" s="4"/>
      <c r="O75" s="51"/>
      <c r="P75" s="91"/>
      <c r="Q75" s="93"/>
      <c r="R75" s="93"/>
      <c r="S75" s="51"/>
      <c r="T75" s="51"/>
      <c r="U75" s="96"/>
      <c r="V75" s="4"/>
      <c r="W75" s="4"/>
      <c r="X75" s="4"/>
      <c r="Y75" s="4"/>
      <c r="Z75" s="4"/>
      <c r="AA75" s="4"/>
      <c r="AC75" s="4"/>
      <c r="AD75" s="4"/>
      <c r="AE75" s="81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6" ht="15.75" customHeight="1">
      <c r="A76" s="4"/>
      <c r="B76" s="51"/>
      <c r="C76" s="51"/>
      <c r="D76" s="51"/>
      <c r="E76" s="51"/>
      <c r="F76" s="51"/>
      <c r="G76" s="90"/>
      <c r="H76" s="51"/>
      <c r="I76" s="51"/>
      <c r="J76" s="51"/>
      <c r="K76" s="51"/>
      <c r="L76" s="51"/>
      <c r="M76" s="4"/>
      <c r="N76" s="4"/>
      <c r="O76" s="51"/>
      <c r="P76" s="91"/>
      <c r="Q76" s="93"/>
      <c r="R76" s="93"/>
      <c r="S76" s="51"/>
      <c r="T76" s="51"/>
      <c r="U76" s="96"/>
      <c r="V76" s="4"/>
      <c r="W76" s="4"/>
      <c r="X76" s="4"/>
      <c r="Y76" s="4"/>
      <c r="Z76" s="4"/>
      <c r="AA76" s="4"/>
      <c r="AC76" s="4"/>
      <c r="AD76" s="4"/>
      <c r="AE76" s="81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6" ht="15.75" customHeight="1">
      <c r="A77" s="4"/>
      <c r="B77" s="51"/>
      <c r="C77" s="51"/>
      <c r="D77" s="51"/>
      <c r="E77" s="51"/>
      <c r="F77" s="51"/>
      <c r="G77" s="90"/>
      <c r="H77" s="51"/>
      <c r="I77" s="51"/>
      <c r="J77" s="51"/>
      <c r="K77" s="51"/>
      <c r="L77" s="51"/>
      <c r="M77" s="4"/>
      <c r="N77" s="4"/>
      <c r="O77" s="51"/>
      <c r="P77" s="91"/>
      <c r="Q77" s="93"/>
      <c r="R77" s="93"/>
      <c r="S77" s="51"/>
      <c r="T77" s="51"/>
      <c r="U77" s="96"/>
      <c r="V77" s="4"/>
      <c r="W77" s="4"/>
      <c r="X77" s="4"/>
      <c r="Y77" s="4"/>
      <c r="Z77" s="4"/>
      <c r="AA77" s="4"/>
      <c r="AC77" s="4"/>
      <c r="AD77" s="4"/>
      <c r="AE77" s="81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6" ht="15.75" customHeight="1">
      <c r="A78" s="4"/>
      <c r="B78" s="51"/>
      <c r="C78" s="51"/>
      <c r="D78" s="51"/>
      <c r="E78" s="51"/>
      <c r="F78" s="51"/>
      <c r="G78" s="90"/>
      <c r="H78" s="51"/>
      <c r="I78" s="51"/>
      <c r="J78" s="51"/>
      <c r="K78" s="51"/>
      <c r="L78" s="51"/>
      <c r="M78" s="4"/>
      <c r="N78" s="4"/>
      <c r="O78" s="51"/>
      <c r="P78" s="91"/>
      <c r="Q78" s="93"/>
      <c r="R78" s="93"/>
      <c r="S78" s="51"/>
      <c r="T78" s="51"/>
      <c r="U78" s="96"/>
      <c r="V78" s="4"/>
      <c r="W78" s="4"/>
      <c r="X78" s="4"/>
      <c r="Y78" s="4"/>
      <c r="Z78" s="4"/>
      <c r="AA78" s="4"/>
      <c r="AC78" s="4"/>
      <c r="AD78" s="4"/>
      <c r="AE78" s="81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6" ht="15.75" customHeight="1">
      <c r="A79" s="4"/>
      <c r="B79" s="51"/>
      <c r="C79" s="51"/>
      <c r="D79" s="51"/>
      <c r="E79" s="51"/>
      <c r="F79" s="51"/>
      <c r="G79" s="90"/>
      <c r="H79" s="51"/>
      <c r="I79" s="51"/>
      <c r="J79" s="51"/>
      <c r="K79" s="51"/>
      <c r="L79" s="51"/>
      <c r="M79" s="4"/>
      <c r="N79" s="4"/>
      <c r="O79" s="51"/>
      <c r="P79" s="91"/>
      <c r="Q79" s="93"/>
      <c r="R79" s="93"/>
      <c r="S79" s="51"/>
      <c r="T79" s="51"/>
      <c r="U79" s="96"/>
      <c r="V79" s="4"/>
      <c r="W79" s="4"/>
      <c r="X79" s="4"/>
      <c r="Y79" s="4"/>
      <c r="Z79" s="4"/>
      <c r="AA79" s="4"/>
      <c r="AC79" s="4"/>
      <c r="AD79" s="4"/>
      <c r="AE79" s="81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6" ht="15.75" customHeight="1">
      <c r="A80" s="4"/>
      <c r="B80" s="51"/>
      <c r="C80" s="51"/>
      <c r="D80" s="51"/>
      <c r="E80" s="51"/>
      <c r="F80" s="51"/>
      <c r="G80" s="90"/>
      <c r="H80" s="51"/>
      <c r="I80" s="51"/>
      <c r="J80" s="51"/>
      <c r="K80" s="51"/>
      <c r="L80" s="51"/>
      <c r="M80" s="4"/>
      <c r="N80" s="4"/>
      <c r="O80" s="51"/>
      <c r="P80" s="91"/>
      <c r="Q80" s="93"/>
      <c r="R80" s="93"/>
      <c r="S80" s="51"/>
      <c r="T80" s="51"/>
      <c r="U80" s="96"/>
      <c r="V80" s="4"/>
      <c r="W80" s="4"/>
      <c r="X80" s="4"/>
      <c r="Y80" s="4"/>
      <c r="Z80" s="4"/>
      <c r="AA80" s="4"/>
      <c r="AC80" s="4"/>
      <c r="AD80" s="4"/>
      <c r="AE80" s="81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1:56" ht="15.75" customHeight="1">
      <c r="A81" s="4"/>
      <c r="B81" s="51"/>
      <c r="C81" s="51"/>
      <c r="D81" s="51"/>
      <c r="E81" s="51"/>
      <c r="F81" s="51"/>
      <c r="G81" s="90"/>
      <c r="H81" s="51"/>
      <c r="I81" s="51"/>
      <c r="J81" s="51"/>
      <c r="K81" s="51"/>
      <c r="L81" s="51"/>
      <c r="M81" s="4"/>
      <c r="N81" s="4"/>
      <c r="O81" s="51"/>
      <c r="P81" s="91"/>
      <c r="Q81" s="93"/>
      <c r="R81" s="93"/>
      <c r="S81" s="51"/>
      <c r="T81" s="51"/>
      <c r="U81" s="96"/>
      <c r="V81" s="4"/>
      <c r="W81" s="4"/>
      <c r="X81" s="4"/>
      <c r="Y81" s="4"/>
      <c r="Z81" s="4"/>
      <c r="AA81" s="4"/>
      <c r="AC81" s="4"/>
      <c r="AD81" s="4"/>
      <c r="AE81" s="81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1:56" ht="15.75" customHeight="1">
      <c r="A82" s="4"/>
      <c r="B82" s="51"/>
      <c r="C82" s="51"/>
      <c r="D82" s="51"/>
      <c r="E82" s="51"/>
      <c r="F82" s="51"/>
      <c r="G82" s="90"/>
      <c r="H82" s="51"/>
      <c r="I82" s="51"/>
      <c r="J82" s="51"/>
      <c r="K82" s="51"/>
      <c r="L82" s="51"/>
      <c r="M82" s="4"/>
      <c r="N82" s="4"/>
      <c r="O82" s="51"/>
      <c r="P82" s="91"/>
      <c r="Q82" s="93"/>
      <c r="R82" s="93"/>
      <c r="S82" s="51"/>
      <c r="T82" s="51"/>
      <c r="U82" s="96"/>
      <c r="V82" s="4"/>
      <c r="W82" s="4"/>
      <c r="X82" s="4"/>
      <c r="Y82" s="4"/>
      <c r="Z82" s="4"/>
      <c r="AA82" s="4"/>
      <c r="AC82" s="4"/>
      <c r="AD82" s="4"/>
      <c r="AE82" s="81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1:56" ht="15.75" customHeight="1">
      <c r="A83" s="4"/>
      <c r="B83" s="51"/>
      <c r="C83" s="51"/>
      <c r="D83" s="51"/>
      <c r="E83" s="51"/>
      <c r="F83" s="51"/>
      <c r="G83" s="90"/>
      <c r="H83" s="51"/>
      <c r="I83" s="51"/>
      <c r="J83" s="51"/>
      <c r="K83" s="51"/>
      <c r="L83" s="51"/>
      <c r="M83" s="4"/>
      <c r="N83" s="4"/>
      <c r="O83" s="51"/>
      <c r="P83" s="91"/>
      <c r="Q83" s="93"/>
      <c r="R83" s="93"/>
      <c r="S83" s="51"/>
      <c r="T83" s="51"/>
      <c r="U83" s="96"/>
      <c r="V83" s="4"/>
      <c r="W83" s="4"/>
      <c r="X83" s="4"/>
      <c r="Y83" s="4"/>
      <c r="Z83" s="4"/>
      <c r="AA83" s="4"/>
      <c r="AC83" s="4"/>
      <c r="AD83" s="4"/>
      <c r="AE83" s="81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1:56" ht="15.75" customHeight="1">
      <c r="A84" s="4"/>
      <c r="B84" s="51"/>
      <c r="C84" s="51"/>
      <c r="D84" s="51"/>
      <c r="E84" s="51"/>
      <c r="F84" s="51"/>
      <c r="G84" s="90"/>
      <c r="H84" s="51"/>
      <c r="I84" s="51"/>
      <c r="J84" s="51"/>
      <c r="K84" s="51"/>
      <c r="L84" s="51"/>
      <c r="M84" s="4"/>
      <c r="N84" s="4"/>
      <c r="O84" s="51"/>
      <c r="P84" s="91"/>
      <c r="Q84" s="93"/>
      <c r="R84" s="93"/>
      <c r="S84" s="51"/>
      <c r="T84" s="51"/>
      <c r="U84" s="96"/>
      <c r="V84" s="4"/>
      <c r="W84" s="4"/>
      <c r="X84" s="4"/>
      <c r="Y84" s="4"/>
      <c r="Z84" s="4"/>
      <c r="AA84" s="4"/>
      <c r="AC84" s="4"/>
      <c r="AD84" s="4"/>
      <c r="AE84" s="81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1:56" ht="15.75" customHeight="1">
      <c r="A85" s="4"/>
      <c r="B85" s="51"/>
      <c r="C85" s="51"/>
      <c r="D85" s="51"/>
      <c r="E85" s="51"/>
      <c r="F85" s="51"/>
      <c r="G85" s="90"/>
      <c r="H85" s="51"/>
      <c r="I85" s="51"/>
      <c r="J85" s="51"/>
      <c r="K85" s="51"/>
      <c r="L85" s="51"/>
      <c r="M85" s="4"/>
      <c r="N85" s="4"/>
      <c r="O85" s="51"/>
      <c r="P85" s="91"/>
      <c r="Q85" s="93"/>
      <c r="R85" s="93"/>
      <c r="S85" s="51"/>
      <c r="T85" s="51"/>
      <c r="U85" s="96"/>
      <c r="V85" s="4"/>
      <c r="W85" s="4"/>
      <c r="X85" s="4"/>
      <c r="Y85" s="4"/>
      <c r="Z85" s="4"/>
      <c r="AA85" s="4"/>
      <c r="AC85" s="4"/>
      <c r="AD85" s="4"/>
      <c r="AE85" s="81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1:56" ht="15.75" customHeight="1">
      <c r="A86" s="4"/>
      <c r="B86" s="51"/>
      <c r="C86" s="51"/>
      <c r="D86" s="51"/>
      <c r="E86" s="51"/>
      <c r="F86" s="51"/>
      <c r="G86" s="90"/>
      <c r="H86" s="51"/>
      <c r="I86" s="51"/>
      <c r="J86" s="51"/>
      <c r="K86" s="51"/>
      <c r="L86" s="51"/>
      <c r="M86" s="4"/>
      <c r="N86" s="4"/>
      <c r="O86" s="51"/>
      <c r="P86" s="91"/>
      <c r="Q86" s="93"/>
      <c r="R86" s="93"/>
      <c r="S86" s="51"/>
      <c r="T86" s="51"/>
      <c r="U86" s="96"/>
      <c r="V86" s="4"/>
      <c r="W86" s="4"/>
      <c r="X86" s="4"/>
      <c r="Y86" s="4"/>
      <c r="Z86" s="4"/>
      <c r="AA86" s="4"/>
      <c r="AC86" s="4"/>
      <c r="AD86" s="4"/>
      <c r="AE86" s="81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1:56" ht="15.75" customHeight="1">
      <c r="A87" s="4"/>
      <c r="B87" s="51"/>
      <c r="C87" s="51"/>
      <c r="D87" s="51"/>
      <c r="E87" s="51"/>
      <c r="F87" s="51"/>
      <c r="G87" s="90"/>
      <c r="H87" s="51"/>
      <c r="I87" s="51"/>
      <c r="J87" s="51"/>
      <c r="K87" s="51"/>
      <c r="L87" s="51"/>
      <c r="M87" s="4"/>
      <c r="N87" s="4"/>
      <c r="O87" s="51"/>
      <c r="P87" s="91"/>
      <c r="Q87" s="93"/>
      <c r="R87" s="93"/>
      <c r="S87" s="51"/>
      <c r="T87" s="51"/>
      <c r="U87" s="96"/>
      <c r="V87" s="4"/>
      <c r="W87" s="4"/>
      <c r="X87" s="4"/>
      <c r="Y87" s="4"/>
      <c r="Z87" s="4"/>
      <c r="AA87" s="4"/>
      <c r="AC87" s="4"/>
      <c r="AD87" s="4"/>
      <c r="AE87" s="81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ht="15.75" customHeight="1">
      <c r="A88" s="4"/>
      <c r="B88" s="51"/>
      <c r="C88" s="51"/>
      <c r="D88" s="51"/>
      <c r="E88" s="51"/>
      <c r="F88" s="51"/>
      <c r="G88" s="90"/>
      <c r="H88" s="51"/>
      <c r="I88" s="51"/>
      <c r="J88" s="51"/>
      <c r="K88" s="51"/>
      <c r="L88" s="51"/>
      <c r="M88" s="4"/>
      <c r="N88" s="4"/>
      <c r="O88" s="51"/>
      <c r="P88" s="91"/>
      <c r="Q88" s="93"/>
      <c r="R88" s="93"/>
      <c r="S88" s="51"/>
      <c r="T88" s="51"/>
      <c r="U88" s="96"/>
      <c r="V88" s="4"/>
      <c r="W88" s="4"/>
      <c r="X88" s="4"/>
      <c r="Y88" s="4"/>
      <c r="Z88" s="4"/>
      <c r="AA88" s="4"/>
      <c r="AC88" s="4"/>
      <c r="AD88" s="4"/>
      <c r="AE88" s="81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1:56" ht="15.75" customHeight="1">
      <c r="A89" s="4"/>
      <c r="B89" s="51"/>
      <c r="C89" s="51"/>
      <c r="D89" s="51"/>
      <c r="E89" s="51"/>
      <c r="F89" s="51"/>
      <c r="G89" s="90"/>
      <c r="H89" s="51"/>
      <c r="I89" s="51"/>
      <c r="J89" s="51"/>
      <c r="K89" s="51"/>
      <c r="L89" s="51"/>
      <c r="M89" s="4"/>
      <c r="N89" s="4"/>
      <c r="O89" s="51"/>
      <c r="P89" s="91"/>
      <c r="Q89" s="93"/>
      <c r="R89" s="93"/>
      <c r="S89" s="51"/>
      <c r="T89" s="51"/>
      <c r="U89" s="96"/>
      <c r="V89" s="4"/>
      <c r="W89" s="4"/>
      <c r="X89" s="4"/>
      <c r="Y89" s="4"/>
      <c r="Z89" s="4"/>
      <c r="AA89" s="4"/>
      <c r="AC89" s="4"/>
      <c r="AD89" s="4"/>
      <c r="AE89" s="81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1:56" ht="15.75" customHeight="1">
      <c r="A90" s="4"/>
      <c r="B90" s="51"/>
      <c r="C90" s="51"/>
      <c r="D90" s="51"/>
      <c r="E90" s="51"/>
      <c r="F90" s="51"/>
      <c r="G90" s="90"/>
      <c r="H90" s="51"/>
      <c r="I90" s="51"/>
      <c r="J90" s="51"/>
      <c r="K90" s="51"/>
      <c r="L90" s="51"/>
      <c r="M90" s="4"/>
      <c r="N90" s="4"/>
      <c r="O90" s="51"/>
      <c r="P90" s="91"/>
      <c r="Q90" s="93"/>
      <c r="R90" s="93"/>
      <c r="S90" s="51"/>
      <c r="T90" s="51"/>
      <c r="U90" s="96"/>
      <c r="V90" s="4"/>
      <c r="W90" s="4"/>
      <c r="X90" s="4"/>
      <c r="Y90" s="4"/>
      <c r="Z90" s="4"/>
      <c r="AA90" s="4"/>
      <c r="AC90" s="4"/>
      <c r="AD90" s="4"/>
      <c r="AE90" s="81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6" ht="15.75" customHeight="1">
      <c r="A91" s="4"/>
      <c r="B91" s="51"/>
      <c r="C91" s="51"/>
      <c r="D91" s="51"/>
      <c r="E91" s="51"/>
      <c r="F91" s="51"/>
      <c r="G91" s="90"/>
      <c r="H91" s="51"/>
      <c r="I91" s="51"/>
      <c r="J91" s="51"/>
      <c r="K91" s="51"/>
      <c r="L91" s="51"/>
      <c r="M91" s="4"/>
      <c r="N91" s="4"/>
      <c r="O91" s="51"/>
      <c r="P91" s="91"/>
      <c r="Q91" s="93"/>
      <c r="R91" s="93"/>
      <c r="S91" s="51"/>
      <c r="T91" s="51"/>
      <c r="U91" s="96"/>
      <c r="V91" s="4"/>
      <c r="W91" s="4"/>
      <c r="X91" s="4"/>
      <c r="Y91" s="4"/>
      <c r="Z91" s="4"/>
      <c r="AA91" s="4"/>
      <c r="AC91" s="4"/>
      <c r="AD91" s="4"/>
      <c r="AE91" s="81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1:56" ht="15.75" customHeight="1">
      <c r="A92" s="4"/>
      <c r="B92" s="51"/>
      <c r="C92" s="51"/>
      <c r="D92" s="51"/>
      <c r="E92" s="51"/>
      <c r="F92" s="51"/>
      <c r="G92" s="90"/>
      <c r="H92" s="51"/>
      <c r="I92" s="51"/>
      <c r="J92" s="51"/>
      <c r="K92" s="51"/>
      <c r="L92" s="51"/>
      <c r="M92" s="4"/>
      <c r="N92" s="4"/>
      <c r="O92" s="51"/>
      <c r="P92" s="91"/>
      <c r="Q92" s="93"/>
      <c r="R92" s="93"/>
      <c r="S92" s="51"/>
      <c r="T92" s="51"/>
      <c r="U92" s="96"/>
      <c r="V92" s="4"/>
      <c r="W92" s="4"/>
      <c r="X92" s="4"/>
      <c r="Y92" s="4"/>
      <c r="Z92" s="4"/>
      <c r="AA92" s="4"/>
      <c r="AC92" s="4"/>
      <c r="AD92" s="4"/>
      <c r="AE92" s="81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1:56" ht="15.75" customHeight="1">
      <c r="A93" s="4"/>
      <c r="B93" s="51"/>
      <c r="C93" s="51"/>
      <c r="D93" s="51"/>
      <c r="E93" s="51"/>
      <c r="F93" s="51"/>
      <c r="G93" s="90"/>
      <c r="H93" s="51"/>
      <c r="I93" s="51"/>
      <c r="J93" s="51"/>
      <c r="K93" s="51"/>
      <c r="L93" s="51"/>
      <c r="M93" s="4"/>
      <c r="N93" s="4"/>
      <c r="O93" s="51"/>
      <c r="P93" s="91"/>
      <c r="Q93" s="93"/>
      <c r="R93" s="93"/>
      <c r="S93" s="51"/>
      <c r="T93" s="51"/>
      <c r="U93" s="96"/>
      <c r="V93" s="4"/>
      <c r="W93" s="4"/>
      <c r="X93" s="4"/>
      <c r="Y93" s="4"/>
      <c r="Z93" s="4"/>
      <c r="AA93" s="4"/>
      <c r="AC93" s="4"/>
      <c r="AD93" s="4"/>
      <c r="AE93" s="81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1:56" ht="15.75" customHeight="1">
      <c r="A94" s="4"/>
      <c r="B94" s="51"/>
      <c r="C94" s="51"/>
      <c r="D94" s="51"/>
      <c r="E94" s="51"/>
      <c r="F94" s="51"/>
      <c r="G94" s="90"/>
      <c r="H94" s="51"/>
      <c r="I94" s="51"/>
      <c r="J94" s="51"/>
      <c r="K94" s="51"/>
      <c r="L94" s="51"/>
      <c r="M94" s="4"/>
      <c r="N94" s="4"/>
      <c r="O94" s="51"/>
      <c r="P94" s="91"/>
      <c r="Q94" s="93"/>
      <c r="R94" s="93"/>
      <c r="S94" s="51"/>
      <c r="T94" s="51"/>
      <c r="U94" s="96"/>
      <c r="V94" s="4"/>
      <c r="W94" s="4"/>
      <c r="X94" s="4"/>
      <c r="Y94" s="4"/>
      <c r="Z94" s="4"/>
      <c r="AA94" s="4"/>
      <c r="AC94" s="4"/>
      <c r="AD94" s="4"/>
      <c r="AE94" s="81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1:56" ht="15.75" customHeight="1">
      <c r="A95" s="4"/>
      <c r="B95" s="51"/>
      <c r="C95" s="51"/>
      <c r="D95" s="51"/>
      <c r="E95" s="51"/>
      <c r="F95" s="51"/>
      <c r="G95" s="90"/>
      <c r="H95" s="51"/>
      <c r="I95" s="51"/>
      <c r="J95" s="51"/>
      <c r="K95" s="51"/>
      <c r="L95" s="51"/>
      <c r="M95" s="4"/>
      <c r="N95" s="4"/>
      <c r="O95" s="51"/>
      <c r="P95" s="91"/>
      <c r="Q95" s="93"/>
      <c r="R95" s="93"/>
      <c r="S95" s="51"/>
      <c r="T95" s="51"/>
      <c r="U95" s="96"/>
      <c r="V95" s="4"/>
      <c r="W95" s="4"/>
      <c r="X95" s="4"/>
      <c r="Y95" s="4"/>
      <c r="Z95" s="4"/>
      <c r="AA95" s="4"/>
      <c r="AC95" s="4"/>
      <c r="AD95" s="4"/>
      <c r="AE95" s="81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1:56" ht="15.75" customHeight="1">
      <c r="A96" s="4"/>
      <c r="B96" s="51"/>
      <c r="C96" s="51"/>
      <c r="D96" s="51"/>
      <c r="E96" s="51"/>
      <c r="F96" s="51"/>
      <c r="G96" s="90"/>
      <c r="H96" s="51"/>
      <c r="I96" s="51"/>
      <c r="J96" s="51"/>
      <c r="K96" s="51"/>
      <c r="L96" s="51"/>
      <c r="M96" s="4"/>
      <c r="N96" s="4"/>
      <c r="O96" s="51"/>
      <c r="P96" s="91"/>
      <c r="Q96" s="93"/>
      <c r="R96" s="93"/>
      <c r="S96" s="51"/>
      <c r="T96" s="51"/>
      <c r="U96" s="96"/>
      <c r="V96" s="4"/>
      <c r="W96" s="4"/>
      <c r="X96" s="4"/>
      <c r="Y96" s="4"/>
      <c r="Z96" s="4"/>
      <c r="AA96" s="4"/>
      <c r="AC96" s="4"/>
      <c r="AD96" s="4"/>
      <c r="AE96" s="81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1:56" ht="15.75" customHeight="1">
      <c r="A97" s="4"/>
      <c r="B97" s="51"/>
      <c r="C97" s="51"/>
      <c r="D97" s="51"/>
      <c r="E97" s="51"/>
      <c r="F97" s="51"/>
      <c r="G97" s="90"/>
      <c r="H97" s="51"/>
      <c r="I97" s="51"/>
      <c r="J97" s="51"/>
      <c r="K97" s="51"/>
      <c r="L97" s="51"/>
      <c r="M97" s="4"/>
      <c r="N97" s="4"/>
      <c r="O97" s="51"/>
      <c r="P97" s="91"/>
      <c r="Q97" s="93"/>
      <c r="R97" s="93"/>
      <c r="S97" s="51"/>
      <c r="T97" s="51"/>
      <c r="U97" s="96"/>
      <c r="V97" s="4"/>
      <c r="W97" s="4"/>
      <c r="X97" s="4"/>
      <c r="Y97" s="4"/>
      <c r="Z97" s="4"/>
      <c r="AA97" s="4"/>
      <c r="AC97" s="4"/>
      <c r="AD97" s="4"/>
      <c r="AE97" s="81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1:56" ht="15.75" customHeight="1">
      <c r="A98" s="4"/>
      <c r="B98" s="51"/>
      <c r="C98" s="51"/>
      <c r="D98" s="51"/>
      <c r="E98" s="51"/>
      <c r="F98" s="51"/>
      <c r="G98" s="90"/>
      <c r="H98" s="51"/>
      <c r="I98" s="51"/>
      <c r="J98" s="51"/>
      <c r="K98" s="51"/>
      <c r="L98" s="51"/>
      <c r="M98" s="4"/>
      <c r="N98" s="4"/>
      <c r="O98" s="51"/>
      <c r="P98" s="91"/>
      <c r="Q98" s="93"/>
      <c r="R98" s="93"/>
      <c r="S98" s="51"/>
      <c r="T98" s="51"/>
      <c r="U98" s="96"/>
      <c r="V98" s="4"/>
      <c r="W98" s="4"/>
      <c r="X98" s="4"/>
      <c r="Y98" s="4"/>
      <c r="Z98" s="4"/>
      <c r="AA98" s="4"/>
      <c r="AC98" s="4"/>
      <c r="AD98" s="4"/>
      <c r="AE98" s="81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1:56" ht="15.75" customHeight="1">
      <c r="A99" s="4"/>
      <c r="B99" s="51"/>
      <c r="C99" s="51"/>
      <c r="D99" s="51"/>
      <c r="E99" s="51"/>
      <c r="F99" s="51"/>
      <c r="G99" s="90"/>
      <c r="H99" s="51"/>
      <c r="I99" s="51"/>
      <c r="J99" s="51"/>
      <c r="K99" s="51"/>
      <c r="L99" s="51"/>
      <c r="M99" s="4"/>
      <c r="N99" s="4"/>
      <c r="O99" s="51"/>
      <c r="P99" s="91"/>
      <c r="Q99" s="93"/>
      <c r="R99" s="93"/>
      <c r="S99" s="51"/>
      <c r="T99" s="51"/>
      <c r="U99" s="96"/>
      <c r="V99" s="4"/>
      <c r="W99" s="4"/>
      <c r="X99" s="4"/>
      <c r="Y99" s="4"/>
      <c r="Z99" s="4"/>
      <c r="AA99" s="4"/>
      <c r="AC99" s="4"/>
      <c r="AD99" s="4"/>
      <c r="AE99" s="81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1:56" ht="15.75" customHeight="1">
      <c r="A100" s="4"/>
      <c r="B100" s="51"/>
      <c r="C100" s="51"/>
      <c r="D100" s="51"/>
      <c r="E100" s="51"/>
      <c r="F100" s="51"/>
      <c r="G100" s="90"/>
      <c r="H100" s="51"/>
      <c r="I100" s="51"/>
      <c r="J100" s="51"/>
      <c r="K100" s="51"/>
      <c r="L100" s="51"/>
      <c r="M100" s="4"/>
      <c r="N100" s="4"/>
      <c r="O100" s="51"/>
      <c r="P100" s="91"/>
      <c r="Q100" s="93"/>
      <c r="R100" s="93"/>
      <c r="S100" s="51"/>
      <c r="T100" s="51"/>
      <c r="U100" s="96"/>
      <c r="V100" s="4"/>
      <c r="W100" s="4"/>
      <c r="X100" s="4"/>
      <c r="Y100" s="4"/>
      <c r="Z100" s="4"/>
      <c r="AA100" s="4"/>
      <c r="AC100" s="4"/>
      <c r="AD100" s="4"/>
      <c r="AE100" s="81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  <row r="101" spans="1:56" ht="15.75" customHeight="1">
      <c r="A101" s="4"/>
      <c r="B101" s="51"/>
      <c r="C101" s="51"/>
      <c r="D101" s="51"/>
      <c r="E101" s="51"/>
      <c r="F101" s="51"/>
      <c r="G101" s="90"/>
      <c r="H101" s="51"/>
      <c r="I101" s="51"/>
      <c r="J101" s="51"/>
      <c r="K101" s="51"/>
      <c r="L101" s="51"/>
      <c r="M101" s="4"/>
      <c r="N101" s="4"/>
      <c r="O101" s="51"/>
      <c r="P101" s="91"/>
      <c r="Q101" s="93"/>
      <c r="R101" s="93"/>
      <c r="S101" s="51"/>
      <c r="T101" s="51"/>
      <c r="U101" s="96"/>
      <c r="V101" s="4"/>
      <c r="W101" s="4"/>
      <c r="X101" s="4"/>
      <c r="Y101" s="4"/>
      <c r="Z101" s="4"/>
      <c r="AA101" s="4"/>
      <c r="AC101" s="4"/>
      <c r="AD101" s="4"/>
      <c r="AE101" s="81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1:56" ht="15.75" customHeight="1">
      <c r="A102" s="4"/>
      <c r="B102" s="51"/>
      <c r="C102" s="51"/>
      <c r="D102" s="51"/>
      <c r="E102" s="51"/>
      <c r="F102" s="51"/>
      <c r="G102" s="90"/>
      <c r="H102" s="51"/>
      <c r="I102" s="51"/>
      <c r="J102" s="51"/>
      <c r="K102" s="51"/>
      <c r="L102" s="51"/>
      <c r="M102" s="4"/>
      <c r="N102" s="4"/>
      <c r="O102" s="51"/>
      <c r="P102" s="91"/>
      <c r="Q102" s="93"/>
      <c r="R102" s="93"/>
      <c r="S102" s="51"/>
      <c r="T102" s="51"/>
      <c r="U102" s="96"/>
      <c r="V102" s="4"/>
      <c r="W102" s="4"/>
      <c r="X102" s="4"/>
      <c r="Y102" s="4"/>
      <c r="Z102" s="4"/>
      <c r="AA102" s="4"/>
      <c r="AC102" s="4"/>
      <c r="AD102" s="4"/>
      <c r="AE102" s="81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1:56" ht="15.75" customHeight="1">
      <c r="A103" s="4"/>
      <c r="B103" s="51"/>
      <c r="C103" s="51"/>
      <c r="D103" s="51"/>
      <c r="E103" s="51"/>
      <c r="F103" s="51"/>
      <c r="G103" s="90"/>
      <c r="H103" s="51"/>
      <c r="I103" s="51"/>
      <c r="J103" s="51"/>
      <c r="K103" s="51"/>
      <c r="L103" s="51"/>
      <c r="M103" s="4"/>
      <c r="N103" s="4"/>
      <c r="O103" s="51"/>
      <c r="P103" s="91"/>
      <c r="Q103" s="93"/>
      <c r="R103" s="93"/>
      <c r="S103" s="51"/>
      <c r="T103" s="51"/>
      <c r="U103" s="96"/>
      <c r="V103" s="4"/>
      <c r="W103" s="4"/>
      <c r="X103" s="4"/>
      <c r="Y103" s="4"/>
      <c r="Z103" s="4"/>
      <c r="AA103" s="4"/>
      <c r="AC103" s="4"/>
      <c r="AD103" s="4"/>
      <c r="AE103" s="81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1:56" ht="15.75" customHeight="1">
      <c r="A104" s="4"/>
      <c r="B104" s="51"/>
      <c r="C104" s="51"/>
      <c r="D104" s="51"/>
      <c r="E104" s="51"/>
      <c r="F104" s="51"/>
      <c r="G104" s="90"/>
      <c r="H104" s="51"/>
      <c r="I104" s="51"/>
      <c r="J104" s="51"/>
      <c r="K104" s="51"/>
      <c r="L104" s="51"/>
      <c r="M104" s="4"/>
      <c r="N104" s="4"/>
      <c r="O104" s="51"/>
      <c r="P104" s="91"/>
      <c r="Q104" s="93"/>
      <c r="R104" s="93"/>
      <c r="S104" s="51"/>
      <c r="T104" s="51"/>
      <c r="U104" s="96"/>
      <c r="V104" s="4"/>
      <c r="W104" s="4"/>
      <c r="X104" s="4"/>
      <c r="Y104" s="4"/>
      <c r="Z104" s="4"/>
      <c r="AA104" s="4"/>
      <c r="AC104" s="4"/>
      <c r="AD104" s="4"/>
      <c r="AE104" s="81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1:56" ht="15.75" customHeight="1">
      <c r="A105" s="4"/>
      <c r="B105" s="51"/>
      <c r="C105" s="51"/>
      <c r="D105" s="51"/>
      <c r="E105" s="51"/>
      <c r="F105" s="51"/>
      <c r="G105" s="90"/>
      <c r="H105" s="51"/>
      <c r="I105" s="51"/>
      <c r="J105" s="51"/>
      <c r="K105" s="51"/>
      <c r="L105" s="51"/>
      <c r="M105" s="4"/>
      <c r="N105" s="4"/>
      <c r="O105" s="51"/>
      <c r="P105" s="91"/>
      <c r="Q105" s="93"/>
      <c r="R105" s="93"/>
      <c r="S105" s="51"/>
      <c r="T105" s="51"/>
      <c r="U105" s="96"/>
      <c r="V105" s="4"/>
      <c r="W105" s="4"/>
      <c r="X105" s="4"/>
      <c r="Y105" s="4"/>
      <c r="Z105" s="4"/>
      <c r="AA105" s="4"/>
      <c r="AC105" s="4"/>
      <c r="AD105" s="4"/>
      <c r="AE105" s="81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1:56" ht="15.75" customHeight="1">
      <c r="A106" s="4"/>
      <c r="B106" s="51"/>
      <c r="C106" s="51"/>
      <c r="D106" s="51"/>
      <c r="E106" s="51"/>
      <c r="F106" s="51"/>
      <c r="G106" s="90"/>
      <c r="H106" s="51"/>
      <c r="I106" s="51"/>
      <c r="J106" s="51"/>
      <c r="K106" s="51"/>
      <c r="L106" s="51"/>
      <c r="M106" s="4"/>
      <c r="N106" s="4"/>
      <c r="O106" s="51"/>
      <c r="P106" s="91"/>
      <c r="Q106" s="93"/>
      <c r="R106" s="93"/>
      <c r="S106" s="51"/>
      <c r="T106" s="51"/>
      <c r="U106" s="96"/>
      <c r="V106" s="4"/>
      <c r="W106" s="4"/>
      <c r="X106" s="4"/>
      <c r="Y106" s="4"/>
      <c r="Z106" s="4"/>
      <c r="AA106" s="4"/>
      <c r="AC106" s="4"/>
      <c r="AD106" s="4"/>
      <c r="AE106" s="81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1:56" ht="15.75" customHeight="1">
      <c r="A107" s="4"/>
      <c r="B107" s="51"/>
      <c r="C107" s="51"/>
      <c r="D107" s="51"/>
      <c r="E107" s="51"/>
      <c r="F107" s="51"/>
      <c r="G107" s="90"/>
      <c r="H107" s="51"/>
      <c r="I107" s="51"/>
      <c r="J107" s="51"/>
      <c r="K107" s="51"/>
      <c r="L107" s="51"/>
      <c r="M107" s="4"/>
      <c r="N107" s="4"/>
      <c r="O107" s="51"/>
      <c r="P107" s="91"/>
      <c r="Q107" s="93"/>
      <c r="R107" s="93"/>
      <c r="S107" s="51"/>
      <c r="T107" s="51"/>
      <c r="U107" s="96"/>
      <c r="V107" s="4"/>
      <c r="W107" s="4"/>
      <c r="X107" s="4"/>
      <c r="Y107" s="4"/>
      <c r="Z107" s="4"/>
      <c r="AA107" s="4"/>
      <c r="AC107" s="4"/>
      <c r="AD107" s="4"/>
      <c r="AE107" s="81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1:56" ht="15.75" customHeight="1">
      <c r="A108" s="4"/>
      <c r="B108" s="51"/>
      <c r="C108" s="51"/>
      <c r="D108" s="51"/>
      <c r="E108" s="51"/>
      <c r="F108" s="51"/>
      <c r="G108" s="90"/>
      <c r="H108" s="51"/>
      <c r="I108" s="51"/>
      <c r="J108" s="51"/>
      <c r="K108" s="51"/>
      <c r="L108" s="51"/>
      <c r="M108" s="4"/>
      <c r="N108" s="4"/>
      <c r="O108" s="51"/>
      <c r="P108" s="91"/>
      <c r="Q108" s="93"/>
      <c r="R108" s="93"/>
      <c r="S108" s="51"/>
      <c r="T108" s="51"/>
      <c r="U108" s="96"/>
      <c r="V108" s="4"/>
      <c r="W108" s="4"/>
      <c r="X108" s="4"/>
      <c r="Y108" s="4"/>
      <c r="Z108" s="4"/>
      <c r="AA108" s="4"/>
      <c r="AC108" s="4"/>
      <c r="AD108" s="4"/>
      <c r="AE108" s="81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1:56" ht="15.75" customHeight="1">
      <c r="A109" s="4"/>
      <c r="B109" s="51"/>
      <c r="C109" s="51"/>
      <c r="D109" s="51"/>
      <c r="E109" s="51"/>
      <c r="F109" s="51"/>
      <c r="G109" s="90"/>
      <c r="H109" s="51"/>
      <c r="I109" s="51"/>
      <c r="J109" s="51"/>
      <c r="K109" s="51"/>
      <c r="L109" s="51"/>
      <c r="M109" s="4"/>
      <c r="N109" s="4"/>
      <c r="O109" s="51"/>
      <c r="P109" s="91"/>
      <c r="Q109" s="93"/>
      <c r="R109" s="93"/>
      <c r="S109" s="51"/>
      <c r="T109" s="51"/>
      <c r="U109" s="96"/>
      <c r="V109" s="4"/>
      <c r="W109" s="4"/>
      <c r="X109" s="4"/>
      <c r="Y109" s="4"/>
      <c r="Z109" s="4"/>
      <c r="AA109" s="4"/>
      <c r="AC109" s="4"/>
      <c r="AD109" s="4"/>
      <c r="AE109" s="81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1:56" ht="15.75" customHeight="1">
      <c r="A110" s="4"/>
      <c r="B110" s="51"/>
      <c r="C110" s="51"/>
      <c r="D110" s="51"/>
      <c r="E110" s="51"/>
      <c r="F110" s="51"/>
      <c r="G110" s="90"/>
      <c r="H110" s="51"/>
      <c r="I110" s="51"/>
      <c r="J110" s="51"/>
      <c r="K110" s="51"/>
      <c r="L110" s="51"/>
      <c r="M110" s="4"/>
      <c r="N110" s="4"/>
      <c r="O110" s="51"/>
      <c r="P110" s="91"/>
      <c r="Q110" s="93"/>
      <c r="R110" s="93"/>
      <c r="S110" s="51"/>
      <c r="T110" s="51"/>
      <c r="U110" s="96"/>
      <c r="V110" s="4"/>
      <c r="W110" s="4"/>
      <c r="X110" s="4"/>
      <c r="Y110" s="4"/>
      <c r="Z110" s="4"/>
      <c r="AA110" s="4"/>
      <c r="AC110" s="4"/>
      <c r="AD110" s="4"/>
      <c r="AE110" s="81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1:56" ht="15.75" customHeight="1">
      <c r="A111" s="4"/>
      <c r="B111" s="51"/>
      <c r="C111" s="51"/>
      <c r="D111" s="51"/>
      <c r="E111" s="51"/>
      <c r="F111" s="51"/>
      <c r="G111" s="90"/>
      <c r="H111" s="51"/>
      <c r="I111" s="51"/>
      <c r="J111" s="51"/>
      <c r="K111" s="51"/>
      <c r="L111" s="51"/>
      <c r="M111" s="4"/>
      <c r="N111" s="4"/>
      <c r="O111" s="51"/>
      <c r="P111" s="91"/>
      <c r="Q111" s="93"/>
      <c r="R111" s="93"/>
      <c r="S111" s="51"/>
      <c r="T111" s="51"/>
      <c r="U111" s="96"/>
      <c r="V111" s="4"/>
      <c r="W111" s="4"/>
      <c r="X111" s="4"/>
      <c r="Y111" s="4"/>
      <c r="Z111" s="4"/>
      <c r="AA111" s="4"/>
      <c r="AC111" s="4"/>
      <c r="AD111" s="4"/>
      <c r="AE111" s="81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1:56" ht="15.75" customHeight="1">
      <c r="A112" s="4"/>
      <c r="B112" s="51"/>
      <c r="C112" s="51"/>
      <c r="D112" s="51"/>
      <c r="E112" s="51"/>
      <c r="F112" s="51"/>
      <c r="G112" s="90"/>
      <c r="H112" s="51"/>
      <c r="I112" s="51"/>
      <c r="J112" s="51"/>
      <c r="K112" s="51"/>
      <c r="L112" s="51"/>
      <c r="M112" s="4"/>
      <c r="N112" s="4"/>
      <c r="O112" s="51"/>
      <c r="P112" s="91"/>
      <c r="Q112" s="93"/>
      <c r="R112" s="93"/>
      <c r="S112" s="51"/>
      <c r="T112" s="51"/>
      <c r="U112" s="96"/>
      <c r="V112" s="4"/>
      <c r="W112" s="4"/>
      <c r="X112" s="4"/>
      <c r="Y112" s="4"/>
      <c r="Z112" s="4"/>
      <c r="AA112" s="4"/>
      <c r="AC112" s="4"/>
      <c r="AD112" s="4"/>
      <c r="AE112" s="81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1:56" ht="15.75" customHeight="1">
      <c r="A113" s="4"/>
      <c r="B113" s="51"/>
      <c r="C113" s="51"/>
      <c r="D113" s="51"/>
      <c r="E113" s="51"/>
      <c r="F113" s="51"/>
      <c r="G113" s="90"/>
      <c r="H113" s="51"/>
      <c r="I113" s="51"/>
      <c r="J113" s="51"/>
      <c r="K113" s="51"/>
      <c r="L113" s="51"/>
      <c r="M113" s="4"/>
      <c r="N113" s="4"/>
      <c r="O113" s="51"/>
      <c r="P113" s="91"/>
      <c r="Q113" s="93"/>
      <c r="R113" s="93"/>
      <c r="S113" s="51"/>
      <c r="T113" s="51"/>
      <c r="U113" s="96"/>
      <c r="V113" s="4"/>
      <c r="W113" s="4"/>
      <c r="X113" s="4"/>
      <c r="Y113" s="4"/>
      <c r="Z113" s="4"/>
      <c r="AA113" s="4"/>
      <c r="AC113" s="4"/>
      <c r="AD113" s="4"/>
      <c r="AE113" s="81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1:56" ht="15.75" customHeight="1">
      <c r="A114" s="4"/>
      <c r="B114" s="51"/>
      <c r="C114" s="51"/>
      <c r="D114" s="51"/>
      <c r="E114" s="51"/>
      <c r="F114" s="51"/>
      <c r="G114" s="90"/>
      <c r="H114" s="51"/>
      <c r="I114" s="51"/>
      <c r="J114" s="51"/>
      <c r="K114" s="51"/>
      <c r="L114" s="51"/>
      <c r="M114" s="4"/>
      <c r="N114" s="4"/>
      <c r="O114" s="51"/>
      <c r="P114" s="91"/>
      <c r="Q114" s="93"/>
      <c r="R114" s="93"/>
      <c r="S114" s="51"/>
      <c r="T114" s="51"/>
      <c r="U114" s="96"/>
      <c r="V114" s="4"/>
      <c r="W114" s="4"/>
      <c r="X114" s="4"/>
      <c r="Y114" s="4"/>
      <c r="Z114" s="4"/>
      <c r="AA114" s="4"/>
      <c r="AC114" s="4"/>
      <c r="AD114" s="4"/>
      <c r="AE114" s="81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1:56" ht="15.75" customHeight="1">
      <c r="A115" s="4"/>
      <c r="B115" s="51"/>
      <c r="C115" s="51"/>
      <c r="D115" s="51"/>
      <c r="E115" s="51"/>
      <c r="F115" s="51"/>
      <c r="G115" s="90"/>
      <c r="H115" s="51"/>
      <c r="I115" s="51"/>
      <c r="J115" s="51"/>
      <c r="K115" s="51"/>
      <c r="L115" s="51"/>
      <c r="M115" s="4"/>
      <c r="N115" s="4"/>
      <c r="O115" s="51"/>
      <c r="P115" s="91"/>
      <c r="Q115" s="93"/>
      <c r="R115" s="93"/>
      <c r="S115" s="51"/>
      <c r="T115" s="51"/>
      <c r="U115" s="96"/>
      <c r="V115" s="4"/>
      <c r="W115" s="4"/>
      <c r="X115" s="4"/>
      <c r="Y115" s="4"/>
      <c r="Z115" s="4"/>
      <c r="AA115" s="4"/>
      <c r="AC115" s="4"/>
      <c r="AD115" s="4"/>
      <c r="AE115" s="81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1:56" ht="15.75" customHeight="1">
      <c r="A116" s="4"/>
      <c r="B116" s="51"/>
      <c r="C116" s="51"/>
      <c r="D116" s="51"/>
      <c r="E116" s="51"/>
      <c r="F116" s="51"/>
      <c r="G116" s="90"/>
      <c r="H116" s="51"/>
      <c r="I116" s="51"/>
      <c r="J116" s="51"/>
      <c r="K116" s="51"/>
      <c r="L116" s="51"/>
      <c r="M116" s="4"/>
      <c r="N116" s="4"/>
      <c r="O116" s="51"/>
      <c r="P116" s="91"/>
      <c r="Q116" s="93"/>
      <c r="R116" s="93"/>
      <c r="S116" s="51"/>
      <c r="T116" s="51"/>
      <c r="U116" s="96"/>
      <c r="V116" s="4"/>
      <c r="W116" s="4"/>
      <c r="X116" s="4"/>
      <c r="Y116" s="4"/>
      <c r="Z116" s="4"/>
      <c r="AA116" s="4"/>
      <c r="AC116" s="4"/>
      <c r="AD116" s="4"/>
      <c r="AE116" s="81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1:56" ht="15.75" customHeight="1">
      <c r="A117" s="4"/>
      <c r="B117" s="51"/>
      <c r="C117" s="51"/>
      <c r="D117" s="51"/>
      <c r="E117" s="51"/>
      <c r="F117" s="51"/>
      <c r="G117" s="90"/>
      <c r="H117" s="51"/>
      <c r="I117" s="51"/>
      <c r="J117" s="51"/>
      <c r="K117" s="51"/>
      <c r="L117" s="51"/>
      <c r="M117" s="4"/>
      <c r="N117" s="4"/>
      <c r="O117" s="51"/>
      <c r="P117" s="91"/>
      <c r="Q117" s="93"/>
      <c r="R117" s="93"/>
      <c r="S117" s="51"/>
      <c r="T117" s="51"/>
      <c r="U117" s="96"/>
      <c r="V117" s="4"/>
      <c r="W117" s="4"/>
      <c r="X117" s="4"/>
      <c r="Y117" s="4"/>
      <c r="Z117" s="4"/>
      <c r="AA117" s="4"/>
      <c r="AC117" s="4"/>
      <c r="AD117" s="4"/>
      <c r="AE117" s="81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1:56" ht="15.75" customHeight="1">
      <c r="A118" s="4"/>
      <c r="B118" s="51"/>
      <c r="C118" s="51"/>
      <c r="D118" s="51"/>
      <c r="E118" s="51"/>
      <c r="F118" s="51"/>
      <c r="G118" s="90"/>
      <c r="H118" s="51"/>
      <c r="I118" s="51"/>
      <c r="J118" s="51"/>
      <c r="K118" s="51"/>
      <c r="L118" s="51"/>
      <c r="M118" s="4"/>
      <c r="N118" s="4"/>
      <c r="O118" s="51"/>
      <c r="P118" s="91"/>
      <c r="Q118" s="93"/>
      <c r="R118" s="93"/>
      <c r="S118" s="51"/>
      <c r="T118" s="51"/>
      <c r="U118" s="96"/>
      <c r="V118" s="4"/>
      <c r="W118" s="4"/>
      <c r="X118" s="4"/>
      <c r="Y118" s="4"/>
      <c r="Z118" s="4"/>
      <c r="AA118" s="4"/>
      <c r="AC118" s="4"/>
      <c r="AD118" s="4"/>
      <c r="AE118" s="81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1:56" ht="15.75" customHeight="1">
      <c r="A119" s="4"/>
      <c r="B119" s="51"/>
      <c r="C119" s="51"/>
      <c r="D119" s="51"/>
      <c r="E119" s="51"/>
      <c r="F119" s="51"/>
      <c r="G119" s="90"/>
      <c r="H119" s="51"/>
      <c r="I119" s="51"/>
      <c r="J119" s="51"/>
      <c r="K119" s="51"/>
      <c r="L119" s="51"/>
      <c r="M119" s="4"/>
      <c r="N119" s="4"/>
      <c r="O119" s="51"/>
      <c r="P119" s="91"/>
      <c r="Q119" s="93"/>
      <c r="R119" s="93"/>
      <c r="S119" s="51"/>
      <c r="T119" s="51"/>
      <c r="U119" s="96"/>
      <c r="V119" s="4"/>
      <c r="W119" s="4"/>
      <c r="X119" s="4"/>
      <c r="Y119" s="4"/>
      <c r="Z119" s="4"/>
      <c r="AA119" s="4"/>
      <c r="AC119" s="4"/>
      <c r="AD119" s="4"/>
      <c r="AE119" s="81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1:56" ht="15.75" customHeight="1">
      <c r="A120" s="4"/>
      <c r="B120" s="51"/>
      <c r="C120" s="51"/>
      <c r="D120" s="51"/>
      <c r="E120" s="51"/>
      <c r="F120" s="51"/>
      <c r="G120" s="90"/>
      <c r="H120" s="51"/>
      <c r="I120" s="51"/>
      <c r="J120" s="51"/>
      <c r="K120" s="51"/>
      <c r="L120" s="51"/>
      <c r="M120" s="4"/>
      <c r="N120" s="4"/>
      <c r="O120" s="51"/>
      <c r="P120" s="91"/>
      <c r="Q120" s="93"/>
      <c r="R120" s="93"/>
      <c r="S120" s="51"/>
      <c r="T120" s="51"/>
      <c r="U120" s="96"/>
      <c r="V120" s="4"/>
      <c r="W120" s="4"/>
      <c r="X120" s="4"/>
      <c r="Y120" s="4"/>
      <c r="Z120" s="4"/>
      <c r="AA120" s="4"/>
      <c r="AC120" s="4"/>
      <c r="AD120" s="4"/>
      <c r="AE120" s="81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1:56" ht="15.75" customHeight="1">
      <c r="A121" s="4"/>
      <c r="B121" s="51"/>
      <c r="C121" s="51"/>
      <c r="D121" s="51"/>
      <c r="E121" s="51"/>
      <c r="F121" s="51"/>
      <c r="G121" s="90"/>
      <c r="H121" s="51"/>
      <c r="I121" s="51"/>
      <c r="J121" s="51"/>
      <c r="K121" s="51"/>
      <c r="L121" s="51"/>
      <c r="M121" s="4"/>
      <c r="N121" s="4"/>
      <c r="O121" s="51"/>
      <c r="P121" s="91"/>
      <c r="Q121" s="93"/>
      <c r="R121" s="93"/>
      <c r="S121" s="51"/>
      <c r="T121" s="51"/>
      <c r="U121" s="96"/>
      <c r="V121" s="4"/>
      <c r="W121" s="4"/>
      <c r="X121" s="4"/>
      <c r="Y121" s="4"/>
      <c r="Z121" s="4"/>
      <c r="AA121" s="4"/>
      <c r="AC121" s="4"/>
      <c r="AD121" s="4"/>
      <c r="AE121" s="81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1:56" ht="15.75" customHeight="1">
      <c r="A122" s="4"/>
      <c r="B122" s="51"/>
      <c r="C122" s="51"/>
      <c r="D122" s="51"/>
      <c r="E122" s="51"/>
      <c r="F122" s="51"/>
      <c r="G122" s="90"/>
      <c r="H122" s="51"/>
      <c r="I122" s="51"/>
      <c r="J122" s="51"/>
      <c r="K122" s="51"/>
      <c r="L122" s="51"/>
      <c r="M122" s="4"/>
      <c r="N122" s="4"/>
      <c r="O122" s="51"/>
      <c r="P122" s="91"/>
      <c r="Q122" s="93"/>
      <c r="R122" s="93"/>
      <c r="S122" s="51"/>
      <c r="T122" s="51"/>
      <c r="U122" s="96"/>
      <c r="V122" s="4"/>
      <c r="W122" s="4"/>
      <c r="X122" s="4"/>
      <c r="Y122" s="4"/>
      <c r="Z122" s="4"/>
      <c r="AA122" s="4"/>
      <c r="AC122" s="4"/>
      <c r="AD122" s="4"/>
      <c r="AE122" s="81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1:56" ht="15.75" customHeight="1">
      <c r="A123" s="4"/>
      <c r="B123" s="51"/>
      <c r="C123" s="51"/>
      <c r="D123" s="51"/>
      <c r="E123" s="51"/>
      <c r="F123" s="51"/>
      <c r="G123" s="90"/>
      <c r="H123" s="51"/>
      <c r="I123" s="51"/>
      <c r="J123" s="51"/>
      <c r="K123" s="51"/>
      <c r="L123" s="51"/>
      <c r="M123" s="4"/>
      <c r="N123" s="4"/>
      <c r="O123" s="51"/>
      <c r="P123" s="91"/>
      <c r="Q123" s="93"/>
      <c r="R123" s="93"/>
      <c r="S123" s="51"/>
      <c r="T123" s="51"/>
      <c r="U123" s="96"/>
      <c r="V123" s="4"/>
      <c r="W123" s="4"/>
      <c r="X123" s="4"/>
      <c r="Y123" s="4"/>
      <c r="Z123" s="4"/>
      <c r="AA123" s="4"/>
      <c r="AC123" s="4"/>
      <c r="AD123" s="4"/>
      <c r="AE123" s="81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1:56" ht="15.75" customHeight="1">
      <c r="A124" s="4"/>
      <c r="B124" s="51"/>
      <c r="C124" s="51"/>
      <c r="D124" s="51"/>
      <c r="E124" s="51"/>
      <c r="F124" s="51"/>
      <c r="G124" s="90"/>
      <c r="H124" s="51"/>
      <c r="I124" s="51"/>
      <c r="J124" s="51"/>
      <c r="K124" s="51"/>
      <c r="L124" s="51"/>
      <c r="M124" s="4"/>
      <c r="N124" s="4"/>
      <c r="O124" s="51"/>
      <c r="P124" s="91"/>
      <c r="Q124" s="93"/>
      <c r="R124" s="93"/>
      <c r="S124" s="51"/>
      <c r="T124" s="51"/>
      <c r="U124" s="96"/>
      <c r="V124" s="4"/>
      <c r="W124" s="4"/>
      <c r="X124" s="4"/>
      <c r="Y124" s="4"/>
      <c r="Z124" s="4"/>
      <c r="AA124" s="4"/>
      <c r="AC124" s="4"/>
      <c r="AD124" s="4"/>
      <c r="AE124" s="81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1:56" ht="15.75" customHeight="1">
      <c r="A125" s="4"/>
      <c r="B125" s="51"/>
      <c r="C125" s="51"/>
      <c r="D125" s="51"/>
      <c r="E125" s="51"/>
      <c r="F125" s="51"/>
      <c r="G125" s="90"/>
      <c r="H125" s="51"/>
      <c r="I125" s="51"/>
      <c r="J125" s="51"/>
      <c r="K125" s="51"/>
      <c r="L125" s="51"/>
      <c r="M125" s="4"/>
      <c r="N125" s="4"/>
      <c r="O125" s="51"/>
      <c r="P125" s="91"/>
      <c r="Q125" s="93"/>
      <c r="R125" s="93"/>
      <c r="S125" s="51"/>
      <c r="T125" s="51"/>
      <c r="U125" s="96"/>
      <c r="V125" s="4"/>
      <c r="W125" s="4"/>
      <c r="X125" s="4"/>
      <c r="Y125" s="4"/>
      <c r="Z125" s="4"/>
      <c r="AA125" s="4"/>
      <c r="AC125" s="4"/>
      <c r="AD125" s="4"/>
      <c r="AE125" s="81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1:56" ht="15.75" customHeight="1">
      <c r="A126" s="4"/>
      <c r="B126" s="51"/>
      <c r="C126" s="51"/>
      <c r="D126" s="51"/>
      <c r="E126" s="51"/>
      <c r="F126" s="51"/>
      <c r="G126" s="90"/>
      <c r="H126" s="51"/>
      <c r="I126" s="51"/>
      <c r="J126" s="51"/>
      <c r="K126" s="51"/>
      <c r="L126" s="51"/>
      <c r="M126" s="4"/>
      <c r="N126" s="4"/>
      <c r="O126" s="51"/>
      <c r="P126" s="91"/>
      <c r="Q126" s="93"/>
      <c r="R126" s="93"/>
      <c r="S126" s="51"/>
      <c r="T126" s="51"/>
      <c r="U126" s="96"/>
      <c r="V126" s="4"/>
      <c r="W126" s="4"/>
      <c r="X126" s="4"/>
      <c r="Y126" s="4"/>
      <c r="Z126" s="4"/>
      <c r="AA126" s="4"/>
      <c r="AC126" s="4"/>
      <c r="AD126" s="4"/>
      <c r="AE126" s="81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1:56" ht="15.75" customHeight="1">
      <c r="A127" s="4"/>
      <c r="B127" s="51"/>
      <c r="C127" s="51"/>
      <c r="D127" s="51"/>
      <c r="E127" s="51"/>
      <c r="F127" s="51"/>
      <c r="G127" s="90"/>
      <c r="H127" s="51"/>
      <c r="I127" s="51"/>
      <c r="J127" s="51"/>
      <c r="K127" s="51"/>
      <c r="L127" s="51"/>
      <c r="M127" s="4"/>
      <c r="N127" s="4"/>
      <c r="O127" s="51"/>
      <c r="P127" s="91"/>
      <c r="Q127" s="93"/>
      <c r="R127" s="93"/>
      <c r="S127" s="51"/>
      <c r="T127" s="51"/>
      <c r="U127" s="96"/>
      <c r="V127" s="4"/>
      <c r="W127" s="4"/>
      <c r="X127" s="4"/>
      <c r="Y127" s="4"/>
      <c r="Z127" s="4"/>
      <c r="AA127" s="4"/>
      <c r="AC127" s="4"/>
      <c r="AD127" s="4"/>
      <c r="AE127" s="81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1:56" ht="15.75" customHeight="1">
      <c r="A128" s="4"/>
      <c r="B128" s="51"/>
      <c r="C128" s="51"/>
      <c r="D128" s="51"/>
      <c r="E128" s="51"/>
      <c r="F128" s="51"/>
      <c r="G128" s="90"/>
      <c r="H128" s="51"/>
      <c r="I128" s="51"/>
      <c r="J128" s="51"/>
      <c r="K128" s="51"/>
      <c r="L128" s="51"/>
      <c r="M128" s="4"/>
      <c r="N128" s="4"/>
      <c r="O128" s="51"/>
      <c r="P128" s="91"/>
      <c r="Q128" s="93"/>
      <c r="R128" s="93"/>
      <c r="S128" s="51"/>
      <c r="T128" s="51"/>
      <c r="U128" s="96"/>
      <c r="V128" s="4"/>
      <c r="W128" s="4"/>
      <c r="X128" s="4"/>
      <c r="Y128" s="4"/>
      <c r="Z128" s="4"/>
      <c r="AA128" s="4"/>
      <c r="AC128" s="4"/>
      <c r="AD128" s="4"/>
      <c r="AE128" s="81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1:56" ht="15.75" customHeight="1">
      <c r="A129" s="4"/>
      <c r="B129" s="51"/>
      <c r="C129" s="51"/>
      <c r="D129" s="51"/>
      <c r="E129" s="51"/>
      <c r="F129" s="51"/>
      <c r="G129" s="90"/>
      <c r="H129" s="51"/>
      <c r="I129" s="51"/>
      <c r="J129" s="51"/>
      <c r="K129" s="51"/>
      <c r="L129" s="51"/>
      <c r="M129" s="4"/>
      <c r="N129" s="4"/>
      <c r="O129" s="51"/>
      <c r="P129" s="91"/>
      <c r="Q129" s="93"/>
      <c r="R129" s="93"/>
      <c r="S129" s="51"/>
      <c r="T129" s="51"/>
      <c r="U129" s="96"/>
      <c r="V129" s="4"/>
      <c r="W129" s="4"/>
      <c r="X129" s="4"/>
      <c r="Y129" s="4"/>
      <c r="Z129" s="4"/>
      <c r="AA129" s="4"/>
      <c r="AC129" s="4"/>
      <c r="AD129" s="4"/>
      <c r="AE129" s="81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1:56" ht="15.75" customHeight="1">
      <c r="A130" s="4"/>
      <c r="B130" s="51"/>
      <c r="C130" s="51"/>
      <c r="D130" s="51"/>
      <c r="E130" s="51"/>
      <c r="F130" s="51"/>
      <c r="G130" s="90"/>
      <c r="H130" s="51"/>
      <c r="I130" s="51"/>
      <c r="J130" s="51"/>
      <c r="K130" s="51"/>
      <c r="L130" s="51"/>
      <c r="M130" s="4"/>
      <c r="N130" s="4"/>
      <c r="O130" s="51"/>
      <c r="P130" s="91"/>
      <c r="Q130" s="93"/>
      <c r="R130" s="93"/>
      <c r="S130" s="51"/>
      <c r="T130" s="51"/>
      <c r="U130" s="96"/>
      <c r="V130" s="4"/>
      <c r="W130" s="4"/>
      <c r="X130" s="4"/>
      <c r="Y130" s="4"/>
      <c r="Z130" s="4"/>
      <c r="AA130" s="4"/>
      <c r="AC130" s="4"/>
      <c r="AD130" s="4"/>
      <c r="AE130" s="81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1:56" ht="15.75" customHeight="1">
      <c r="A131" s="4"/>
      <c r="B131" s="51"/>
      <c r="C131" s="51"/>
      <c r="D131" s="51"/>
      <c r="E131" s="51"/>
      <c r="F131" s="51"/>
      <c r="G131" s="90"/>
      <c r="H131" s="51"/>
      <c r="I131" s="51"/>
      <c r="J131" s="51"/>
      <c r="K131" s="51"/>
      <c r="L131" s="51"/>
      <c r="M131" s="4"/>
      <c r="N131" s="4"/>
      <c r="O131" s="51"/>
      <c r="P131" s="91"/>
      <c r="Q131" s="93"/>
      <c r="R131" s="93"/>
      <c r="S131" s="51"/>
      <c r="T131" s="51"/>
      <c r="U131" s="96"/>
      <c r="V131" s="4"/>
      <c r="W131" s="4"/>
      <c r="X131" s="4"/>
      <c r="Y131" s="4"/>
      <c r="Z131" s="4"/>
      <c r="AA131" s="4"/>
      <c r="AC131" s="4"/>
      <c r="AD131" s="4"/>
      <c r="AE131" s="81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1:56" ht="15.75" customHeight="1">
      <c r="A132" s="4"/>
      <c r="B132" s="51"/>
      <c r="C132" s="51"/>
      <c r="D132" s="51"/>
      <c r="E132" s="51"/>
      <c r="F132" s="51"/>
      <c r="G132" s="90"/>
      <c r="H132" s="51"/>
      <c r="I132" s="51"/>
      <c r="J132" s="51"/>
      <c r="K132" s="51"/>
      <c r="L132" s="51"/>
      <c r="M132" s="4"/>
      <c r="N132" s="4"/>
      <c r="O132" s="51"/>
      <c r="P132" s="91"/>
      <c r="Q132" s="93"/>
      <c r="R132" s="93"/>
      <c r="S132" s="51"/>
      <c r="T132" s="51"/>
      <c r="U132" s="96"/>
      <c r="V132" s="4"/>
      <c r="W132" s="4"/>
      <c r="X132" s="4"/>
      <c r="Y132" s="4"/>
      <c r="Z132" s="4"/>
      <c r="AA132" s="4"/>
      <c r="AC132" s="4"/>
      <c r="AD132" s="4"/>
      <c r="AE132" s="81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1:56" ht="15.75" customHeight="1">
      <c r="A133" s="4"/>
      <c r="B133" s="51"/>
      <c r="C133" s="51"/>
      <c r="D133" s="51"/>
      <c r="E133" s="51"/>
      <c r="F133" s="51"/>
      <c r="G133" s="90"/>
      <c r="H133" s="51"/>
      <c r="I133" s="51"/>
      <c r="J133" s="51"/>
      <c r="K133" s="51"/>
      <c r="L133" s="51"/>
      <c r="M133" s="4"/>
      <c r="N133" s="4"/>
      <c r="O133" s="51"/>
      <c r="P133" s="91"/>
      <c r="Q133" s="93"/>
      <c r="R133" s="93"/>
      <c r="S133" s="51"/>
      <c r="T133" s="51"/>
      <c r="U133" s="96"/>
      <c r="V133" s="4"/>
      <c r="W133" s="4"/>
      <c r="X133" s="4"/>
      <c r="Y133" s="4"/>
      <c r="Z133" s="4"/>
      <c r="AA133" s="4"/>
      <c r="AC133" s="4"/>
      <c r="AD133" s="4"/>
      <c r="AE133" s="81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56" ht="15.75" customHeight="1">
      <c r="A134" s="4"/>
      <c r="B134" s="51"/>
      <c r="C134" s="51"/>
      <c r="D134" s="51"/>
      <c r="E134" s="51"/>
      <c r="F134" s="51"/>
      <c r="G134" s="90"/>
      <c r="H134" s="51"/>
      <c r="I134" s="51"/>
      <c r="J134" s="51"/>
      <c r="K134" s="51"/>
      <c r="L134" s="51"/>
      <c r="M134" s="4"/>
      <c r="N134" s="4"/>
      <c r="O134" s="51"/>
      <c r="P134" s="91"/>
      <c r="Q134" s="93"/>
      <c r="R134" s="93"/>
      <c r="S134" s="51"/>
      <c r="T134" s="51"/>
      <c r="U134" s="96"/>
      <c r="V134" s="4"/>
      <c r="W134" s="4"/>
      <c r="X134" s="4"/>
      <c r="Y134" s="4"/>
      <c r="Z134" s="4"/>
      <c r="AA134" s="4"/>
      <c r="AC134" s="4"/>
      <c r="AD134" s="4"/>
      <c r="AE134" s="81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56" ht="15.75" customHeight="1">
      <c r="A135" s="4"/>
      <c r="B135" s="51"/>
      <c r="C135" s="51"/>
      <c r="D135" s="51"/>
      <c r="E135" s="51"/>
      <c r="F135" s="51"/>
      <c r="G135" s="90"/>
      <c r="H135" s="51"/>
      <c r="I135" s="51"/>
      <c r="J135" s="51"/>
      <c r="K135" s="51"/>
      <c r="L135" s="51"/>
      <c r="M135" s="4"/>
      <c r="N135" s="4"/>
      <c r="O135" s="51"/>
      <c r="P135" s="91"/>
      <c r="Q135" s="93"/>
      <c r="R135" s="93"/>
      <c r="S135" s="51"/>
      <c r="T135" s="51"/>
      <c r="U135" s="96"/>
      <c r="V135" s="4"/>
      <c r="W135" s="4"/>
      <c r="X135" s="4"/>
      <c r="Y135" s="4"/>
      <c r="Z135" s="4"/>
      <c r="AA135" s="4"/>
      <c r="AC135" s="4"/>
      <c r="AD135" s="4"/>
      <c r="AE135" s="81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56" ht="15.75" customHeight="1">
      <c r="A136" s="4"/>
      <c r="B136" s="51"/>
      <c r="C136" s="51"/>
      <c r="D136" s="51"/>
      <c r="E136" s="51"/>
      <c r="F136" s="51"/>
      <c r="G136" s="90"/>
      <c r="H136" s="51"/>
      <c r="I136" s="51"/>
      <c r="J136" s="51"/>
      <c r="K136" s="51"/>
      <c r="L136" s="51"/>
      <c r="M136" s="4"/>
      <c r="N136" s="4"/>
      <c r="O136" s="51"/>
      <c r="P136" s="91"/>
      <c r="Q136" s="93"/>
      <c r="R136" s="93"/>
      <c r="S136" s="51"/>
      <c r="T136" s="51"/>
      <c r="U136" s="96"/>
      <c r="V136" s="4"/>
      <c r="W136" s="4"/>
      <c r="X136" s="4"/>
      <c r="Y136" s="4"/>
      <c r="Z136" s="4"/>
      <c r="AA136" s="4"/>
      <c r="AC136" s="4"/>
      <c r="AD136" s="4"/>
      <c r="AE136" s="81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56" ht="15.75" customHeight="1">
      <c r="A137" s="4"/>
      <c r="B137" s="51"/>
      <c r="C137" s="51"/>
      <c r="D137" s="51"/>
      <c r="E137" s="51"/>
      <c r="F137" s="51"/>
      <c r="G137" s="90"/>
      <c r="H137" s="51"/>
      <c r="I137" s="51"/>
      <c r="J137" s="51"/>
      <c r="K137" s="51"/>
      <c r="L137" s="51"/>
      <c r="M137" s="4"/>
      <c r="N137" s="4"/>
      <c r="O137" s="51"/>
      <c r="P137" s="91"/>
      <c r="Q137" s="93"/>
      <c r="R137" s="93"/>
      <c r="S137" s="51"/>
      <c r="T137" s="51"/>
      <c r="U137" s="96"/>
      <c r="V137" s="4"/>
      <c r="W137" s="4"/>
      <c r="X137" s="4"/>
      <c r="Y137" s="4"/>
      <c r="Z137" s="4"/>
      <c r="AA137" s="4"/>
      <c r="AC137" s="4"/>
      <c r="AD137" s="4"/>
      <c r="AE137" s="81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56" ht="15.75" customHeight="1">
      <c r="A138" s="4"/>
      <c r="B138" s="51"/>
      <c r="C138" s="51"/>
      <c r="D138" s="51"/>
      <c r="E138" s="51"/>
      <c r="F138" s="51"/>
      <c r="G138" s="90"/>
      <c r="H138" s="51"/>
      <c r="I138" s="51"/>
      <c r="J138" s="51"/>
      <c r="K138" s="51"/>
      <c r="L138" s="51"/>
      <c r="M138" s="4"/>
      <c r="N138" s="4"/>
      <c r="O138" s="51"/>
      <c r="P138" s="91"/>
      <c r="Q138" s="93"/>
      <c r="R138" s="93"/>
      <c r="S138" s="51"/>
      <c r="T138" s="51"/>
      <c r="U138" s="96"/>
      <c r="V138" s="4"/>
      <c r="W138" s="4"/>
      <c r="X138" s="4"/>
      <c r="Y138" s="4"/>
      <c r="Z138" s="4"/>
      <c r="AA138" s="4"/>
      <c r="AC138" s="4"/>
      <c r="AD138" s="4"/>
      <c r="AE138" s="81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1:56" ht="15.75" customHeight="1">
      <c r="A139" s="4"/>
      <c r="B139" s="51"/>
      <c r="C139" s="51"/>
      <c r="D139" s="51"/>
      <c r="E139" s="51"/>
      <c r="F139" s="51"/>
      <c r="G139" s="90"/>
      <c r="H139" s="51"/>
      <c r="I139" s="51"/>
      <c r="J139" s="51"/>
      <c r="K139" s="51"/>
      <c r="L139" s="51"/>
      <c r="M139" s="4"/>
      <c r="N139" s="4"/>
      <c r="O139" s="51"/>
      <c r="P139" s="91"/>
      <c r="Q139" s="93"/>
      <c r="R139" s="93"/>
      <c r="S139" s="51"/>
      <c r="T139" s="51"/>
      <c r="U139" s="96"/>
      <c r="V139" s="4"/>
      <c r="W139" s="4"/>
      <c r="X139" s="4"/>
      <c r="Y139" s="4"/>
      <c r="Z139" s="4"/>
      <c r="AA139" s="4"/>
      <c r="AC139" s="4"/>
      <c r="AD139" s="4"/>
      <c r="AE139" s="81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1:56" ht="15.75" customHeight="1">
      <c r="A140" s="4"/>
      <c r="B140" s="51"/>
      <c r="C140" s="51"/>
      <c r="D140" s="51"/>
      <c r="E140" s="51"/>
      <c r="F140" s="51"/>
      <c r="G140" s="90"/>
      <c r="H140" s="51"/>
      <c r="I140" s="51"/>
      <c r="J140" s="51"/>
      <c r="K140" s="51"/>
      <c r="L140" s="51"/>
      <c r="M140" s="4"/>
      <c r="N140" s="4"/>
      <c r="O140" s="51"/>
      <c r="P140" s="91"/>
      <c r="Q140" s="93"/>
      <c r="R140" s="93"/>
      <c r="S140" s="51"/>
      <c r="T140" s="51"/>
      <c r="U140" s="96"/>
      <c r="V140" s="4"/>
      <c r="W140" s="4"/>
      <c r="X140" s="4"/>
      <c r="Y140" s="4"/>
      <c r="Z140" s="4"/>
      <c r="AA140" s="4"/>
      <c r="AC140" s="4"/>
      <c r="AD140" s="4"/>
      <c r="AE140" s="81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1:56" ht="15.75" customHeight="1">
      <c r="A141" s="4"/>
      <c r="B141" s="51"/>
      <c r="C141" s="51"/>
      <c r="D141" s="51"/>
      <c r="E141" s="51"/>
      <c r="F141" s="51"/>
      <c r="G141" s="90"/>
      <c r="H141" s="51"/>
      <c r="I141" s="51"/>
      <c r="J141" s="51"/>
      <c r="K141" s="51"/>
      <c r="L141" s="51"/>
      <c r="M141" s="4"/>
      <c r="N141" s="4"/>
      <c r="O141" s="51"/>
      <c r="P141" s="91"/>
      <c r="Q141" s="93"/>
      <c r="R141" s="93"/>
      <c r="S141" s="51"/>
      <c r="T141" s="51"/>
      <c r="U141" s="96"/>
      <c r="V141" s="4"/>
      <c r="W141" s="4"/>
      <c r="X141" s="4"/>
      <c r="Y141" s="4"/>
      <c r="Z141" s="4"/>
      <c r="AA141" s="4"/>
      <c r="AC141" s="4"/>
      <c r="AD141" s="4"/>
      <c r="AE141" s="81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1:56" ht="15.75" customHeight="1">
      <c r="A142" s="4"/>
      <c r="B142" s="51"/>
      <c r="C142" s="51"/>
      <c r="D142" s="51"/>
      <c r="E142" s="51"/>
      <c r="F142" s="51"/>
      <c r="G142" s="90"/>
      <c r="H142" s="51"/>
      <c r="I142" s="51"/>
      <c r="J142" s="51"/>
      <c r="K142" s="51"/>
      <c r="L142" s="51"/>
      <c r="M142" s="4"/>
      <c r="N142" s="4"/>
      <c r="O142" s="51"/>
      <c r="P142" s="91"/>
      <c r="Q142" s="93"/>
      <c r="R142" s="93"/>
      <c r="S142" s="51"/>
      <c r="T142" s="51"/>
      <c r="U142" s="96"/>
      <c r="V142" s="4"/>
      <c r="W142" s="4"/>
      <c r="X142" s="4"/>
      <c r="Y142" s="4"/>
      <c r="Z142" s="4"/>
      <c r="AA142" s="4"/>
      <c r="AC142" s="4"/>
      <c r="AD142" s="4"/>
      <c r="AE142" s="81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1:56" ht="15.75" customHeight="1">
      <c r="A143" s="4"/>
      <c r="B143" s="51"/>
      <c r="C143" s="51"/>
      <c r="D143" s="51"/>
      <c r="E143" s="51"/>
      <c r="F143" s="51"/>
      <c r="G143" s="90"/>
      <c r="H143" s="51"/>
      <c r="I143" s="51"/>
      <c r="J143" s="51"/>
      <c r="K143" s="51"/>
      <c r="L143" s="51"/>
      <c r="M143" s="4"/>
      <c r="N143" s="4"/>
      <c r="O143" s="51"/>
      <c r="P143" s="91"/>
      <c r="Q143" s="93"/>
      <c r="R143" s="93"/>
      <c r="S143" s="51"/>
      <c r="T143" s="51"/>
      <c r="U143" s="96"/>
      <c r="V143" s="4"/>
      <c r="W143" s="4"/>
      <c r="X143" s="4"/>
      <c r="Y143" s="4"/>
      <c r="Z143" s="4"/>
      <c r="AA143" s="4"/>
      <c r="AC143" s="4"/>
      <c r="AD143" s="4"/>
      <c r="AE143" s="81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1:56" ht="15.75" customHeight="1">
      <c r="A144" s="4"/>
      <c r="B144" s="51"/>
      <c r="C144" s="51"/>
      <c r="D144" s="51"/>
      <c r="E144" s="51"/>
      <c r="F144" s="51"/>
      <c r="G144" s="90"/>
      <c r="H144" s="51"/>
      <c r="I144" s="51"/>
      <c r="J144" s="51"/>
      <c r="K144" s="51"/>
      <c r="L144" s="51"/>
      <c r="M144" s="4"/>
      <c r="N144" s="4"/>
      <c r="O144" s="51"/>
      <c r="P144" s="91"/>
      <c r="Q144" s="93"/>
      <c r="R144" s="93"/>
      <c r="S144" s="51"/>
      <c r="T144" s="51"/>
      <c r="U144" s="96"/>
      <c r="V144" s="4"/>
      <c r="W144" s="4"/>
      <c r="X144" s="4"/>
      <c r="Y144" s="4"/>
      <c r="Z144" s="4"/>
      <c r="AA144" s="4"/>
      <c r="AC144" s="4"/>
      <c r="AD144" s="4"/>
      <c r="AE144" s="81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1:56" ht="15.75" customHeight="1">
      <c r="A145" s="4"/>
      <c r="B145" s="51"/>
      <c r="C145" s="51"/>
      <c r="D145" s="51"/>
      <c r="E145" s="51"/>
      <c r="F145" s="51"/>
      <c r="G145" s="90"/>
      <c r="H145" s="51"/>
      <c r="I145" s="51"/>
      <c r="J145" s="51"/>
      <c r="K145" s="51"/>
      <c r="L145" s="51"/>
      <c r="M145" s="4"/>
      <c r="N145" s="4"/>
      <c r="O145" s="51"/>
      <c r="P145" s="91"/>
      <c r="Q145" s="93"/>
      <c r="R145" s="93"/>
      <c r="S145" s="51"/>
      <c r="T145" s="51"/>
      <c r="U145" s="96"/>
      <c r="V145" s="4"/>
      <c r="W145" s="4"/>
      <c r="X145" s="4"/>
      <c r="Y145" s="4"/>
      <c r="Z145" s="4"/>
      <c r="AA145" s="4"/>
      <c r="AC145" s="4"/>
      <c r="AD145" s="4"/>
      <c r="AE145" s="81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1:56" ht="15.75" customHeight="1">
      <c r="A146" s="4"/>
      <c r="B146" s="51"/>
      <c r="C146" s="51"/>
      <c r="D146" s="51"/>
      <c r="E146" s="51"/>
      <c r="F146" s="51"/>
      <c r="G146" s="90"/>
      <c r="H146" s="51"/>
      <c r="I146" s="51"/>
      <c r="J146" s="51"/>
      <c r="K146" s="51"/>
      <c r="L146" s="51"/>
      <c r="M146" s="4"/>
      <c r="N146" s="4"/>
      <c r="O146" s="51"/>
      <c r="P146" s="91"/>
      <c r="Q146" s="93"/>
      <c r="R146" s="93"/>
      <c r="S146" s="51"/>
      <c r="T146" s="51"/>
      <c r="U146" s="96"/>
      <c r="V146" s="4"/>
      <c r="W146" s="4"/>
      <c r="X146" s="4"/>
      <c r="Y146" s="4"/>
      <c r="Z146" s="4"/>
      <c r="AA146" s="4"/>
      <c r="AC146" s="4"/>
      <c r="AD146" s="4"/>
      <c r="AE146" s="81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1:56" ht="15.75" customHeight="1">
      <c r="A147" s="4"/>
      <c r="B147" s="51"/>
      <c r="C147" s="51"/>
      <c r="D147" s="51"/>
      <c r="E147" s="51"/>
      <c r="F147" s="51"/>
      <c r="G147" s="90"/>
      <c r="H147" s="51"/>
      <c r="I147" s="51"/>
      <c r="J147" s="51"/>
      <c r="K147" s="51"/>
      <c r="L147" s="51"/>
      <c r="M147" s="4"/>
      <c r="N147" s="4"/>
      <c r="O147" s="51"/>
      <c r="P147" s="91"/>
      <c r="Q147" s="93"/>
      <c r="R147" s="93"/>
      <c r="S147" s="51"/>
      <c r="T147" s="51"/>
      <c r="U147" s="96"/>
      <c r="V147" s="4"/>
      <c r="W147" s="4"/>
      <c r="X147" s="4"/>
      <c r="Y147" s="4"/>
      <c r="Z147" s="4"/>
      <c r="AA147" s="4"/>
      <c r="AC147" s="4"/>
      <c r="AD147" s="4"/>
      <c r="AE147" s="81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1:56" ht="15.75" customHeight="1">
      <c r="A148" s="4"/>
      <c r="B148" s="51"/>
      <c r="C148" s="51"/>
      <c r="D148" s="51"/>
      <c r="E148" s="51"/>
      <c r="F148" s="51"/>
      <c r="G148" s="90"/>
      <c r="H148" s="51"/>
      <c r="I148" s="51"/>
      <c r="J148" s="51"/>
      <c r="K148" s="51"/>
      <c r="L148" s="51"/>
      <c r="M148" s="4"/>
      <c r="N148" s="4"/>
      <c r="O148" s="51"/>
      <c r="P148" s="91"/>
      <c r="Q148" s="93"/>
      <c r="R148" s="93"/>
      <c r="S148" s="51"/>
      <c r="T148" s="51"/>
      <c r="U148" s="96"/>
      <c r="V148" s="4"/>
      <c r="W148" s="4"/>
      <c r="X148" s="4"/>
      <c r="Y148" s="4"/>
      <c r="Z148" s="4"/>
      <c r="AA148" s="4"/>
      <c r="AC148" s="4"/>
      <c r="AD148" s="4"/>
      <c r="AE148" s="81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1:56" ht="15.75" customHeight="1">
      <c r="A149" s="4"/>
      <c r="B149" s="51"/>
      <c r="C149" s="51"/>
      <c r="D149" s="51"/>
      <c r="E149" s="51"/>
      <c r="F149" s="51"/>
      <c r="G149" s="90"/>
      <c r="H149" s="51"/>
      <c r="I149" s="51"/>
      <c r="J149" s="51"/>
      <c r="K149" s="51"/>
      <c r="L149" s="51"/>
      <c r="M149" s="4"/>
      <c r="N149" s="4"/>
      <c r="O149" s="51"/>
      <c r="P149" s="91"/>
      <c r="Q149" s="93"/>
      <c r="R149" s="93"/>
      <c r="S149" s="51"/>
      <c r="T149" s="51"/>
      <c r="U149" s="96"/>
      <c r="V149" s="4"/>
      <c r="W149" s="4"/>
      <c r="X149" s="4"/>
      <c r="Y149" s="4"/>
      <c r="Z149" s="4"/>
      <c r="AA149" s="4"/>
      <c r="AC149" s="4"/>
      <c r="AD149" s="4"/>
      <c r="AE149" s="81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1:56" ht="15.75" customHeight="1">
      <c r="A150" s="4"/>
      <c r="B150" s="51"/>
      <c r="C150" s="51"/>
      <c r="D150" s="51"/>
      <c r="E150" s="51"/>
      <c r="F150" s="51"/>
      <c r="G150" s="90"/>
      <c r="H150" s="51"/>
      <c r="I150" s="51"/>
      <c r="J150" s="51"/>
      <c r="K150" s="51"/>
      <c r="L150" s="51"/>
      <c r="M150" s="4"/>
      <c r="N150" s="4"/>
      <c r="O150" s="51"/>
      <c r="P150" s="91"/>
      <c r="Q150" s="93"/>
      <c r="R150" s="93"/>
      <c r="S150" s="51"/>
      <c r="T150" s="51"/>
      <c r="U150" s="96"/>
      <c r="V150" s="4"/>
      <c r="W150" s="4"/>
      <c r="X150" s="4"/>
      <c r="Y150" s="4"/>
      <c r="Z150" s="4"/>
      <c r="AA150" s="4"/>
      <c r="AC150" s="4"/>
      <c r="AD150" s="4"/>
      <c r="AE150" s="81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1:56" ht="15.75" customHeight="1">
      <c r="A151" s="4"/>
      <c r="B151" s="51"/>
      <c r="C151" s="51"/>
      <c r="D151" s="51"/>
      <c r="E151" s="51"/>
      <c r="F151" s="51"/>
      <c r="G151" s="90"/>
      <c r="H151" s="51"/>
      <c r="I151" s="51"/>
      <c r="J151" s="51"/>
      <c r="K151" s="51"/>
      <c r="L151" s="51"/>
      <c r="M151" s="4"/>
      <c r="N151" s="4"/>
      <c r="O151" s="51"/>
      <c r="P151" s="91"/>
      <c r="Q151" s="93"/>
      <c r="R151" s="93"/>
      <c r="S151" s="51"/>
      <c r="T151" s="51"/>
      <c r="U151" s="96"/>
      <c r="V151" s="4"/>
      <c r="W151" s="4"/>
      <c r="X151" s="4"/>
      <c r="Y151" s="4"/>
      <c r="Z151" s="4"/>
      <c r="AA151" s="4"/>
      <c r="AC151" s="4"/>
      <c r="AD151" s="4"/>
      <c r="AE151" s="81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1:56" ht="15.75" customHeight="1">
      <c r="A152" s="4"/>
      <c r="B152" s="51"/>
      <c r="C152" s="51"/>
      <c r="D152" s="51"/>
      <c r="E152" s="51"/>
      <c r="F152" s="51"/>
      <c r="G152" s="90"/>
      <c r="H152" s="51"/>
      <c r="I152" s="51"/>
      <c r="J152" s="51"/>
      <c r="K152" s="51"/>
      <c r="L152" s="51"/>
      <c r="M152" s="4"/>
      <c r="N152" s="4"/>
      <c r="O152" s="51"/>
      <c r="P152" s="91"/>
      <c r="Q152" s="93"/>
      <c r="R152" s="93"/>
      <c r="S152" s="51"/>
      <c r="T152" s="51"/>
      <c r="U152" s="96"/>
      <c r="V152" s="4"/>
      <c r="W152" s="4"/>
      <c r="X152" s="4"/>
      <c r="Y152" s="4"/>
      <c r="Z152" s="4"/>
      <c r="AA152" s="4"/>
      <c r="AC152" s="4"/>
      <c r="AD152" s="4"/>
      <c r="AE152" s="81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1:56" ht="15.75" customHeight="1">
      <c r="A153" s="4"/>
      <c r="B153" s="51"/>
      <c r="C153" s="51"/>
      <c r="D153" s="51"/>
      <c r="E153" s="51"/>
      <c r="F153" s="51"/>
      <c r="G153" s="90"/>
      <c r="H153" s="51"/>
      <c r="I153" s="51"/>
      <c r="J153" s="51"/>
      <c r="K153" s="51"/>
      <c r="L153" s="51"/>
      <c r="M153" s="4"/>
      <c r="N153" s="4"/>
      <c r="O153" s="51"/>
      <c r="P153" s="91"/>
      <c r="Q153" s="93"/>
      <c r="R153" s="93"/>
      <c r="S153" s="51"/>
      <c r="T153" s="51"/>
      <c r="U153" s="96"/>
      <c r="V153" s="4"/>
      <c r="W153" s="4"/>
      <c r="X153" s="4"/>
      <c r="Y153" s="4"/>
      <c r="Z153" s="4"/>
      <c r="AA153" s="4"/>
      <c r="AC153" s="4"/>
      <c r="AD153" s="4"/>
      <c r="AE153" s="81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1:56" ht="15.75" customHeight="1">
      <c r="A154" s="4"/>
      <c r="B154" s="51"/>
      <c r="C154" s="51"/>
      <c r="D154" s="51"/>
      <c r="E154" s="51"/>
      <c r="F154" s="51"/>
      <c r="G154" s="90"/>
      <c r="H154" s="51"/>
      <c r="I154" s="51"/>
      <c r="J154" s="51"/>
      <c r="K154" s="51"/>
      <c r="L154" s="51"/>
      <c r="M154" s="4"/>
      <c r="N154" s="4"/>
      <c r="O154" s="51"/>
      <c r="P154" s="91"/>
      <c r="Q154" s="93"/>
      <c r="R154" s="93"/>
      <c r="S154" s="51"/>
      <c r="T154" s="51"/>
      <c r="U154" s="96"/>
      <c r="V154" s="4"/>
      <c r="W154" s="4"/>
      <c r="X154" s="4"/>
      <c r="Y154" s="4"/>
      <c r="Z154" s="4"/>
      <c r="AA154" s="4"/>
      <c r="AC154" s="4"/>
      <c r="AD154" s="4"/>
      <c r="AE154" s="81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1:56" ht="15.75" customHeight="1">
      <c r="A155" s="4"/>
      <c r="B155" s="51"/>
      <c r="C155" s="51"/>
      <c r="D155" s="51"/>
      <c r="E155" s="51"/>
      <c r="F155" s="51"/>
      <c r="G155" s="90"/>
      <c r="H155" s="51"/>
      <c r="I155" s="51"/>
      <c r="J155" s="51"/>
      <c r="K155" s="51"/>
      <c r="L155" s="51"/>
      <c r="M155" s="4"/>
      <c r="N155" s="4"/>
      <c r="O155" s="51"/>
      <c r="P155" s="91"/>
      <c r="Q155" s="93"/>
      <c r="R155" s="93"/>
      <c r="S155" s="51"/>
      <c r="T155" s="51"/>
      <c r="U155" s="96"/>
      <c r="V155" s="4"/>
      <c r="W155" s="4"/>
      <c r="X155" s="4"/>
      <c r="Y155" s="4"/>
      <c r="Z155" s="4"/>
      <c r="AA155" s="4"/>
      <c r="AC155" s="4"/>
      <c r="AD155" s="4"/>
      <c r="AE155" s="81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1:56" ht="15.75" customHeight="1">
      <c r="A156" s="4"/>
      <c r="B156" s="51"/>
      <c r="C156" s="51"/>
      <c r="D156" s="51"/>
      <c r="E156" s="51"/>
      <c r="F156" s="51"/>
      <c r="G156" s="90"/>
      <c r="H156" s="51"/>
      <c r="I156" s="51"/>
      <c r="J156" s="51"/>
      <c r="K156" s="51"/>
      <c r="L156" s="51"/>
      <c r="M156" s="4"/>
      <c r="N156" s="4"/>
      <c r="O156" s="51"/>
      <c r="P156" s="91"/>
      <c r="Q156" s="93"/>
      <c r="R156" s="93"/>
      <c r="S156" s="51"/>
      <c r="T156" s="51"/>
      <c r="U156" s="96"/>
      <c r="V156" s="4"/>
      <c r="W156" s="4"/>
      <c r="X156" s="4"/>
      <c r="Y156" s="4"/>
      <c r="Z156" s="4"/>
      <c r="AA156" s="4"/>
      <c r="AC156" s="4"/>
      <c r="AD156" s="4"/>
      <c r="AE156" s="81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1:56" ht="15.75" customHeight="1">
      <c r="A157" s="4"/>
      <c r="B157" s="51"/>
      <c r="C157" s="51"/>
      <c r="D157" s="51"/>
      <c r="E157" s="51"/>
      <c r="F157" s="51"/>
      <c r="G157" s="90"/>
      <c r="H157" s="51"/>
      <c r="I157" s="51"/>
      <c r="J157" s="51"/>
      <c r="K157" s="51"/>
      <c r="L157" s="51"/>
      <c r="M157" s="4"/>
      <c r="N157" s="4"/>
      <c r="O157" s="51"/>
      <c r="P157" s="91"/>
      <c r="Q157" s="93"/>
      <c r="R157" s="93"/>
      <c r="S157" s="51"/>
      <c r="T157" s="51"/>
      <c r="U157" s="96"/>
      <c r="V157" s="4"/>
      <c r="W157" s="4"/>
      <c r="X157" s="4"/>
      <c r="Y157" s="4"/>
      <c r="Z157" s="4"/>
      <c r="AA157" s="4"/>
      <c r="AC157" s="4"/>
      <c r="AD157" s="4"/>
      <c r="AE157" s="81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1:56" ht="15.75" customHeight="1">
      <c r="A158" s="4"/>
      <c r="B158" s="51"/>
      <c r="C158" s="51"/>
      <c r="D158" s="51"/>
      <c r="E158" s="51"/>
      <c r="F158" s="51"/>
      <c r="G158" s="90"/>
      <c r="H158" s="51"/>
      <c r="I158" s="51"/>
      <c r="J158" s="51"/>
      <c r="K158" s="51"/>
      <c r="L158" s="51"/>
      <c r="M158" s="4"/>
      <c r="N158" s="4"/>
      <c r="O158" s="51"/>
      <c r="P158" s="91"/>
      <c r="Q158" s="93"/>
      <c r="R158" s="93"/>
      <c r="S158" s="51"/>
      <c r="T158" s="51"/>
      <c r="U158" s="96"/>
      <c r="V158" s="4"/>
      <c r="W158" s="4"/>
      <c r="X158" s="4"/>
      <c r="Y158" s="4"/>
      <c r="Z158" s="4"/>
      <c r="AA158" s="4"/>
      <c r="AC158" s="4"/>
      <c r="AD158" s="4"/>
      <c r="AE158" s="81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1:56" ht="15.75" customHeight="1">
      <c r="A159" s="4"/>
      <c r="B159" s="51"/>
      <c r="C159" s="51"/>
      <c r="D159" s="51"/>
      <c r="E159" s="51"/>
      <c r="F159" s="51"/>
      <c r="G159" s="90"/>
      <c r="H159" s="51"/>
      <c r="I159" s="51"/>
      <c r="J159" s="51"/>
      <c r="K159" s="51"/>
      <c r="L159" s="51"/>
      <c r="M159" s="4"/>
      <c r="N159" s="4"/>
      <c r="O159" s="51"/>
      <c r="P159" s="91"/>
      <c r="Q159" s="93"/>
      <c r="R159" s="93"/>
      <c r="S159" s="51"/>
      <c r="T159" s="51"/>
      <c r="U159" s="96"/>
      <c r="V159" s="4"/>
      <c r="W159" s="4"/>
      <c r="X159" s="4"/>
      <c r="Y159" s="4"/>
      <c r="Z159" s="4"/>
      <c r="AA159" s="4"/>
      <c r="AC159" s="4"/>
      <c r="AD159" s="4"/>
      <c r="AE159" s="81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1:56" ht="15.75" customHeight="1">
      <c r="A160" s="4"/>
      <c r="B160" s="51"/>
      <c r="C160" s="51"/>
      <c r="D160" s="51"/>
      <c r="E160" s="51"/>
      <c r="F160" s="51"/>
      <c r="G160" s="90"/>
      <c r="H160" s="51"/>
      <c r="I160" s="51"/>
      <c r="J160" s="51"/>
      <c r="K160" s="51"/>
      <c r="L160" s="51"/>
      <c r="M160" s="4"/>
      <c r="N160" s="4"/>
      <c r="O160" s="51"/>
      <c r="P160" s="91"/>
      <c r="Q160" s="93"/>
      <c r="R160" s="93"/>
      <c r="S160" s="51"/>
      <c r="T160" s="51"/>
      <c r="U160" s="96"/>
      <c r="V160" s="4"/>
      <c r="W160" s="4"/>
      <c r="X160" s="4"/>
      <c r="Y160" s="4"/>
      <c r="Z160" s="4"/>
      <c r="AA160" s="4"/>
      <c r="AC160" s="4"/>
      <c r="AD160" s="4"/>
      <c r="AE160" s="81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1:56" ht="15.75" customHeight="1">
      <c r="A161" s="4"/>
      <c r="B161" s="51"/>
      <c r="C161" s="51"/>
      <c r="D161" s="51"/>
      <c r="E161" s="51"/>
      <c r="F161" s="51"/>
      <c r="G161" s="90"/>
      <c r="H161" s="51"/>
      <c r="I161" s="51"/>
      <c r="J161" s="51"/>
      <c r="K161" s="51"/>
      <c r="L161" s="51"/>
      <c r="M161" s="4"/>
      <c r="N161" s="4"/>
      <c r="O161" s="51"/>
      <c r="P161" s="91"/>
      <c r="Q161" s="93"/>
      <c r="R161" s="93"/>
      <c r="S161" s="51"/>
      <c r="T161" s="51"/>
      <c r="U161" s="96"/>
      <c r="V161" s="4"/>
      <c r="W161" s="4"/>
      <c r="X161" s="4"/>
      <c r="Y161" s="4"/>
      <c r="Z161" s="4"/>
      <c r="AA161" s="4"/>
      <c r="AC161" s="4"/>
      <c r="AD161" s="4"/>
      <c r="AE161" s="81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1:56" ht="15.75" customHeight="1">
      <c r="A162" s="4"/>
      <c r="B162" s="51"/>
      <c r="C162" s="51"/>
      <c r="D162" s="51"/>
      <c r="E162" s="51"/>
      <c r="F162" s="51"/>
      <c r="G162" s="90"/>
      <c r="H162" s="51"/>
      <c r="I162" s="51"/>
      <c r="J162" s="51"/>
      <c r="K162" s="51"/>
      <c r="L162" s="51"/>
      <c r="M162" s="4"/>
      <c r="N162" s="4"/>
      <c r="O162" s="51"/>
      <c r="P162" s="91"/>
      <c r="Q162" s="93"/>
      <c r="R162" s="93"/>
      <c r="S162" s="51"/>
      <c r="T162" s="51"/>
      <c r="U162" s="96"/>
      <c r="V162" s="4"/>
      <c r="W162" s="4"/>
      <c r="X162" s="4"/>
      <c r="Y162" s="4"/>
      <c r="Z162" s="4"/>
      <c r="AA162" s="4"/>
      <c r="AC162" s="4"/>
      <c r="AD162" s="4"/>
      <c r="AE162" s="81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1:56" ht="15.75" customHeight="1">
      <c r="A163" s="4"/>
      <c r="B163" s="51"/>
      <c r="C163" s="51"/>
      <c r="D163" s="51"/>
      <c r="E163" s="51"/>
      <c r="F163" s="51"/>
      <c r="G163" s="90"/>
      <c r="H163" s="51"/>
      <c r="I163" s="51"/>
      <c r="J163" s="51"/>
      <c r="K163" s="51"/>
      <c r="L163" s="51"/>
      <c r="M163" s="4"/>
      <c r="N163" s="4"/>
      <c r="O163" s="51"/>
      <c r="P163" s="91"/>
      <c r="Q163" s="93"/>
      <c r="R163" s="93"/>
      <c r="S163" s="51"/>
      <c r="T163" s="51"/>
      <c r="U163" s="96"/>
      <c r="V163" s="4"/>
      <c r="W163" s="4"/>
      <c r="X163" s="4"/>
      <c r="Y163" s="4"/>
      <c r="Z163" s="4"/>
      <c r="AA163" s="4"/>
      <c r="AC163" s="4"/>
      <c r="AD163" s="4"/>
      <c r="AE163" s="81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1:56" ht="15.75" customHeight="1">
      <c r="A164" s="4"/>
      <c r="B164" s="51"/>
      <c r="C164" s="51"/>
      <c r="D164" s="51"/>
      <c r="E164" s="51"/>
      <c r="F164" s="51"/>
      <c r="G164" s="90"/>
      <c r="H164" s="51"/>
      <c r="I164" s="51"/>
      <c r="J164" s="51"/>
      <c r="K164" s="51"/>
      <c r="L164" s="51"/>
      <c r="M164" s="4"/>
      <c r="N164" s="4"/>
      <c r="O164" s="51"/>
      <c r="P164" s="91"/>
      <c r="Q164" s="93"/>
      <c r="R164" s="93"/>
      <c r="S164" s="51"/>
      <c r="T164" s="51"/>
      <c r="U164" s="96"/>
      <c r="V164" s="4"/>
      <c r="W164" s="4"/>
      <c r="X164" s="4"/>
      <c r="Y164" s="4"/>
      <c r="Z164" s="4"/>
      <c r="AA164" s="4"/>
      <c r="AC164" s="4"/>
      <c r="AD164" s="4"/>
      <c r="AE164" s="81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1:56" ht="15.75" customHeight="1">
      <c r="A165" s="4"/>
      <c r="B165" s="51"/>
      <c r="C165" s="51"/>
      <c r="D165" s="51"/>
      <c r="E165" s="51"/>
      <c r="F165" s="51"/>
      <c r="G165" s="90"/>
      <c r="H165" s="51"/>
      <c r="I165" s="51"/>
      <c r="J165" s="51"/>
      <c r="K165" s="51"/>
      <c r="L165" s="51"/>
      <c r="M165" s="4"/>
      <c r="N165" s="4"/>
      <c r="O165" s="51"/>
      <c r="P165" s="91"/>
      <c r="Q165" s="93"/>
      <c r="R165" s="93"/>
      <c r="S165" s="51"/>
      <c r="T165" s="51"/>
      <c r="U165" s="96"/>
      <c r="V165" s="4"/>
      <c r="W165" s="4"/>
      <c r="X165" s="4"/>
      <c r="Y165" s="4"/>
      <c r="Z165" s="4"/>
      <c r="AA165" s="4"/>
      <c r="AC165" s="4"/>
      <c r="AD165" s="4"/>
      <c r="AE165" s="81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1:56" ht="15.75" customHeight="1">
      <c r="A166" s="4"/>
      <c r="B166" s="51"/>
      <c r="C166" s="51"/>
      <c r="D166" s="51"/>
      <c r="E166" s="51"/>
      <c r="F166" s="51"/>
      <c r="G166" s="90"/>
      <c r="H166" s="51"/>
      <c r="I166" s="51"/>
      <c r="J166" s="51"/>
      <c r="K166" s="51"/>
      <c r="L166" s="51"/>
      <c r="M166" s="4"/>
      <c r="N166" s="4"/>
      <c r="O166" s="51"/>
      <c r="P166" s="91"/>
      <c r="Q166" s="93"/>
      <c r="R166" s="93"/>
      <c r="S166" s="51"/>
      <c r="T166" s="51"/>
      <c r="U166" s="96"/>
      <c r="V166" s="4"/>
      <c r="W166" s="4"/>
      <c r="X166" s="4"/>
      <c r="Y166" s="4"/>
      <c r="Z166" s="4"/>
      <c r="AA166" s="4"/>
      <c r="AC166" s="4"/>
      <c r="AD166" s="4"/>
      <c r="AE166" s="8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1:56" ht="15.75" customHeight="1">
      <c r="A167" s="4"/>
      <c r="B167" s="51"/>
      <c r="C167" s="51"/>
      <c r="D167" s="51"/>
      <c r="E167" s="51"/>
      <c r="F167" s="51"/>
      <c r="G167" s="90"/>
      <c r="H167" s="51"/>
      <c r="I167" s="51"/>
      <c r="J167" s="51"/>
      <c r="K167" s="51"/>
      <c r="L167" s="51"/>
      <c r="M167" s="4"/>
      <c r="N167" s="4"/>
      <c r="O167" s="51"/>
      <c r="P167" s="91"/>
      <c r="Q167" s="93"/>
      <c r="R167" s="93"/>
      <c r="S167" s="51"/>
      <c r="T167" s="51"/>
      <c r="U167" s="96"/>
      <c r="V167" s="4"/>
      <c r="W167" s="4"/>
      <c r="X167" s="4"/>
      <c r="Y167" s="4"/>
      <c r="Z167" s="4"/>
      <c r="AA167" s="4"/>
      <c r="AC167" s="4"/>
      <c r="AD167" s="4"/>
      <c r="AE167" s="81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1:56" ht="15.75" customHeight="1">
      <c r="A168" s="4"/>
      <c r="B168" s="51"/>
      <c r="C168" s="51"/>
      <c r="D168" s="51"/>
      <c r="E168" s="51"/>
      <c r="F168" s="51"/>
      <c r="G168" s="90"/>
      <c r="H168" s="51"/>
      <c r="I168" s="51"/>
      <c r="J168" s="51"/>
      <c r="K168" s="51"/>
      <c r="L168" s="51"/>
      <c r="M168" s="4"/>
      <c r="N168" s="4"/>
      <c r="O168" s="51"/>
      <c r="P168" s="91"/>
      <c r="Q168" s="93"/>
      <c r="R168" s="93"/>
      <c r="S168" s="51"/>
      <c r="T168" s="51"/>
      <c r="U168" s="96"/>
      <c r="V168" s="4"/>
      <c r="W168" s="4"/>
      <c r="X168" s="4"/>
      <c r="Y168" s="4"/>
      <c r="Z168" s="4"/>
      <c r="AA168" s="4"/>
      <c r="AC168" s="4"/>
      <c r="AD168" s="4"/>
      <c r="AE168" s="81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1:56" ht="15.75" customHeight="1">
      <c r="A169" s="4"/>
      <c r="B169" s="51"/>
      <c r="C169" s="51"/>
      <c r="D169" s="51"/>
      <c r="E169" s="51"/>
      <c r="F169" s="51"/>
      <c r="G169" s="90"/>
      <c r="H169" s="51"/>
      <c r="I169" s="51"/>
      <c r="J169" s="51"/>
      <c r="K169" s="51"/>
      <c r="L169" s="51"/>
      <c r="M169" s="4"/>
      <c r="N169" s="4"/>
      <c r="O169" s="51"/>
      <c r="P169" s="91"/>
      <c r="Q169" s="93"/>
      <c r="R169" s="93"/>
      <c r="S169" s="51"/>
      <c r="T169" s="51"/>
      <c r="U169" s="96"/>
      <c r="V169" s="4"/>
      <c r="W169" s="4"/>
      <c r="X169" s="4"/>
      <c r="Y169" s="4"/>
      <c r="Z169" s="4"/>
      <c r="AA169" s="4"/>
      <c r="AC169" s="4"/>
      <c r="AD169" s="4"/>
      <c r="AE169" s="81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1:56" ht="15.75" customHeight="1">
      <c r="A170" s="4"/>
      <c r="B170" s="51"/>
      <c r="C170" s="51"/>
      <c r="D170" s="51"/>
      <c r="E170" s="51"/>
      <c r="F170" s="51"/>
      <c r="G170" s="90"/>
      <c r="H170" s="51"/>
      <c r="I170" s="51"/>
      <c r="J170" s="51"/>
      <c r="K170" s="51"/>
      <c r="L170" s="51"/>
      <c r="M170" s="4"/>
      <c r="N170" s="4"/>
      <c r="O170" s="51"/>
      <c r="P170" s="91"/>
      <c r="Q170" s="93"/>
      <c r="R170" s="93"/>
      <c r="S170" s="51"/>
      <c r="T170" s="51"/>
      <c r="U170" s="96"/>
      <c r="V170" s="4"/>
      <c r="W170" s="4"/>
      <c r="X170" s="4"/>
      <c r="Y170" s="4"/>
      <c r="Z170" s="4"/>
      <c r="AA170" s="4"/>
      <c r="AC170" s="4"/>
      <c r="AD170" s="4"/>
      <c r="AE170" s="81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1:56" ht="15.75" customHeight="1">
      <c r="A171" s="4"/>
      <c r="B171" s="51"/>
      <c r="C171" s="51"/>
      <c r="D171" s="51"/>
      <c r="E171" s="51"/>
      <c r="F171" s="51"/>
      <c r="G171" s="90"/>
      <c r="H171" s="51"/>
      <c r="I171" s="51"/>
      <c r="J171" s="51"/>
      <c r="K171" s="51"/>
      <c r="L171" s="51"/>
      <c r="M171" s="4"/>
      <c r="N171" s="4"/>
      <c r="O171" s="51"/>
      <c r="P171" s="91"/>
      <c r="Q171" s="93"/>
      <c r="R171" s="93"/>
      <c r="S171" s="51"/>
      <c r="T171" s="51"/>
      <c r="U171" s="96"/>
      <c r="V171" s="4"/>
      <c r="W171" s="4"/>
      <c r="X171" s="4"/>
      <c r="Y171" s="4"/>
      <c r="Z171" s="4"/>
      <c r="AA171" s="4"/>
      <c r="AC171" s="4"/>
      <c r="AD171" s="4"/>
      <c r="AE171" s="81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1:56" ht="15.75" customHeight="1">
      <c r="A172" s="4"/>
      <c r="B172" s="51"/>
      <c r="C172" s="51"/>
      <c r="D172" s="51"/>
      <c r="E172" s="51"/>
      <c r="F172" s="51"/>
      <c r="G172" s="90"/>
      <c r="H172" s="51"/>
      <c r="I172" s="51"/>
      <c r="J172" s="51"/>
      <c r="K172" s="51"/>
      <c r="L172" s="51"/>
      <c r="M172" s="4"/>
      <c r="N172" s="4"/>
      <c r="O172" s="51"/>
      <c r="P172" s="91"/>
      <c r="Q172" s="93"/>
      <c r="R172" s="93"/>
      <c r="S172" s="51"/>
      <c r="T172" s="51"/>
      <c r="U172" s="96"/>
      <c r="V172" s="4"/>
      <c r="W172" s="4"/>
      <c r="X172" s="4"/>
      <c r="Y172" s="4"/>
      <c r="Z172" s="4"/>
      <c r="AA172" s="4"/>
      <c r="AC172" s="4"/>
      <c r="AD172" s="4"/>
      <c r="AE172" s="81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1:56" ht="15.75" customHeight="1">
      <c r="A173" s="4"/>
      <c r="B173" s="51"/>
      <c r="C173" s="51"/>
      <c r="D173" s="51"/>
      <c r="E173" s="51"/>
      <c r="F173" s="51"/>
      <c r="G173" s="90"/>
      <c r="H173" s="51"/>
      <c r="I173" s="51"/>
      <c r="J173" s="51"/>
      <c r="K173" s="51"/>
      <c r="L173" s="51"/>
      <c r="M173" s="4"/>
      <c r="N173" s="4"/>
      <c r="O173" s="51"/>
      <c r="P173" s="91"/>
      <c r="Q173" s="93"/>
      <c r="R173" s="93"/>
      <c r="S173" s="51"/>
      <c r="T173" s="51"/>
      <c r="U173" s="96"/>
      <c r="V173" s="4"/>
      <c r="W173" s="4"/>
      <c r="X173" s="4"/>
      <c r="Y173" s="4"/>
      <c r="Z173" s="4"/>
      <c r="AA173" s="4"/>
      <c r="AC173" s="4"/>
      <c r="AD173" s="4"/>
      <c r="AE173" s="81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1:56" ht="15.75" customHeight="1">
      <c r="A174" s="4"/>
      <c r="B174" s="51"/>
      <c r="C174" s="51"/>
      <c r="D174" s="51"/>
      <c r="E174" s="51"/>
      <c r="F174" s="51"/>
      <c r="G174" s="90"/>
      <c r="H174" s="51"/>
      <c r="I174" s="51"/>
      <c r="J174" s="51"/>
      <c r="K174" s="51"/>
      <c r="L174" s="51"/>
      <c r="M174" s="4"/>
      <c r="N174" s="4"/>
      <c r="O174" s="51"/>
      <c r="P174" s="91"/>
      <c r="Q174" s="93"/>
      <c r="R174" s="93"/>
      <c r="S174" s="51"/>
      <c r="T174" s="51"/>
      <c r="U174" s="96"/>
      <c r="V174" s="4"/>
      <c r="W174" s="4"/>
      <c r="X174" s="4"/>
      <c r="Y174" s="4"/>
      <c r="Z174" s="4"/>
      <c r="AA174" s="4"/>
      <c r="AC174" s="4"/>
      <c r="AD174" s="4"/>
      <c r="AE174" s="81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1:56" ht="15.75" customHeight="1">
      <c r="A175" s="4"/>
      <c r="B175" s="51"/>
      <c r="C175" s="51"/>
      <c r="D175" s="51"/>
      <c r="E175" s="51"/>
      <c r="F175" s="51"/>
      <c r="G175" s="90"/>
      <c r="H175" s="51"/>
      <c r="I175" s="51"/>
      <c r="J175" s="51"/>
      <c r="K175" s="51"/>
      <c r="L175" s="51"/>
      <c r="M175" s="4"/>
      <c r="N175" s="4"/>
      <c r="O175" s="51"/>
      <c r="P175" s="91"/>
      <c r="Q175" s="93"/>
      <c r="R175" s="93"/>
      <c r="S175" s="51"/>
      <c r="T175" s="51"/>
      <c r="U175" s="96"/>
      <c r="V175" s="4"/>
      <c r="W175" s="4"/>
      <c r="X175" s="4"/>
      <c r="Y175" s="4"/>
      <c r="Z175" s="4"/>
      <c r="AA175" s="4"/>
      <c r="AC175" s="4"/>
      <c r="AD175" s="4"/>
      <c r="AE175" s="81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1:56" ht="15.75" customHeight="1">
      <c r="A176" s="4"/>
      <c r="B176" s="51"/>
      <c r="C176" s="51"/>
      <c r="D176" s="51"/>
      <c r="E176" s="51"/>
      <c r="F176" s="51"/>
      <c r="G176" s="90"/>
      <c r="H176" s="51"/>
      <c r="I176" s="51"/>
      <c r="J176" s="51"/>
      <c r="K176" s="51"/>
      <c r="L176" s="51"/>
      <c r="M176" s="4"/>
      <c r="N176" s="4"/>
      <c r="O176" s="51"/>
      <c r="P176" s="91"/>
      <c r="Q176" s="93"/>
      <c r="R176" s="93"/>
      <c r="S176" s="51"/>
      <c r="T176" s="51"/>
      <c r="U176" s="96"/>
      <c r="V176" s="4"/>
      <c r="W176" s="4"/>
      <c r="X176" s="4"/>
      <c r="Y176" s="4"/>
      <c r="Z176" s="4"/>
      <c r="AA176" s="4"/>
      <c r="AC176" s="4"/>
      <c r="AD176" s="4"/>
      <c r="AE176" s="81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1:56" ht="15.75" customHeight="1">
      <c r="A177" s="4"/>
      <c r="B177" s="51"/>
      <c r="C177" s="51"/>
      <c r="D177" s="51"/>
      <c r="E177" s="51"/>
      <c r="F177" s="51"/>
      <c r="G177" s="90"/>
      <c r="H177" s="51"/>
      <c r="I177" s="51"/>
      <c r="J177" s="51"/>
      <c r="K177" s="51"/>
      <c r="L177" s="51"/>
      <c r="M177" s="4"/>
      <c r="N177" s="4"/>
      <c r="O177" s="51"/>
      <c r="P177" s="91"/>
      <c r="Q177" s="93"/>
      <c r="R177" s="93"/>
      <c r="S177" s="51"/>
      <c r="T177" s="51"/>
      <c r="U177" s="96"/>
      <c r="V177" s="4"/>
      <c r="W177" s="4"/>
      <c r="X177" s="4"/>
      <c r="Y177" s="4"/>
      <c r="Z177" s="4"/>
      <c r="AA177" s="4"/>
      <c r="AC177" s="4"/>
      <c r="AD177" s="4"/>
      <c r="AE177" s="81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1:56" ht="15.75" customHeight="1">
      <c r="A178" s="4"/>
      <c r="B178" s="51"/>
      <c r="C178" s="51"/>
      <c r="D178" s="51"/>
      <c r="E178" s="51"/>
      <c r="F178" s="51"/>
      <c r="G178" s="90"/>
      <c r="H178" s="51"/>
      <c r="I178" s="51"/>
      <c r="J178" s="51"/>
      <c r="K178" s="51"/>
      <c r="L178" s="51"/>
      <c r="M178" s="4"/>
      <c r="N178" s="4"/>
      <c r="O178" s="51"/>
      <c r="P178" s="91"/>
      <c r="Q178" s="93"/>
      <c r="R178" s="93"/>
      <c r="S178" s="51"/>
      <c r="T178" s="51"/>
      <c r="U178" s="96"/>
      <c r="V178" s="4"/>
      <c r="W178" s="4"/>
      <c r="X178" s="4"/>
      <c r="Y178" s="4"/>
      <c r="Z178" s="4"/>
      <c r="AA178" s="4"/>
      <c r="AC178" s="4"/>
      <c r="AD178" s="4"/>
      <c r="AE178" s="81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1:56" ht="15.75" customHeight="1">
      <c r="A179" s="4"/>
      <c r="B179" s="51"/>
      <c r="C179" s="51"/>
      <c r="D179" s="51"/>
      <c r="E179" s="51"/>
      <c r="F179" s="51"/>
      <c r="G179" s="90"/>
      <c r="H179" s="51"/>
      <c r="I179" s="51"/>
      <c r="J179" s="51"/>
      <c r="K179" s="51"/>
      <c r="L179" s="51"/>
      <c r="M179" s="4"/>
      <c r="N179" s="4"/>
      <c r="O179" s="51"/>
      <c r="P179" s="91"/>
      <c r="Q179" s="93"/>
      <c r="R179" s="93"/>
      <c r="S179" s="51"/>
      <c r="T179" s="51"/>
      <c r="U179" s="96"/>
      <c r="V179" s="4"/>
      <c r="W179" s="4"/>
      <c r="X179" s="4"/>
      <c r="Y179" s="4"/>
      <c r="Z179" s="4"/>
      <c r="AA179" s="4"/>
      <c r="AC179" s="4"/>
      <c r="AD179" s="4"/>
      <c r="AE179" s="81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1:56" ht="15.75" customHeight="1">
      <c r="A180" s="4"/>
      <c r="B180" s="51"/>
      <c r="C180" s="51"/>
      <c r="D180" s="51"/>
      <c r="E180" s="51"/>
      <c r="F180" s="51"/>
      <c r="G180" s="90"/>
      <c r="H180" s="51"/>
      <c r="I180" s="51"/>
      <c r="J180" s="51"/>
      <c r="K180" s="51"/>
      <c r="L180" s="51"/>
      <c r="M180" s="4"/>
      <c r="N180" s="4"/>
      <c r="O180" s="51"/>
      <c r="P180" s="91"/>
      <c r="Q180" s="93"/>
      <c r="R180" s="93"/>
      <c r="S180" s="51"/>
      <c r="T180" s="51"/>
      <c r="U180" s="96"/>
      <c r="V180" s="4"/>
      <c r="W180" s="4"/>
      <c r="X180" s="4"/>
      <c r="Y180" s="4"/>
      <c r="Z180" s="4"/>
      <c r="AA180" s="4"/>
      <c r="AC180" s="4"/>
      <c r="AD180" s="4"/>
      <c r="AE180" s="81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1:56" ht="15.75" customHeight="1">
      <c r="A181" s="4"/>
      <c r="B181" s="51"/>
      <c r="C181" s="51"/>
      <c r="D181" s="51"/>
      <c r="E181" s="51"/>
      <c r="F181" s="51"/>
      <c r="G181" s="90"/>
      <c r="H181" s="51"/>
      <c r="I181" s="51"/>
      <c r="J181" s="51"/>
      <c r="K181" s="51"/>
      <c r="L181" s="51"/>
      <c r="M181" s="4"/>
      <c r="N181" s="4"/>
      <c r="O181" s="51"/>
      <c r="P181" s="91"/>
      <c r="Q181" s="93"/>
      <c r="R181" s="93"/>
      <c r="S181" s="51"/>
      <c r="T181" s="51"/>
      <c r="U181" s="96"/>
      <c r="V181" s="4"/>
      <c r="W181" s="4"/>
      <c r="X181" s="4"/>
      <c r="Y181" s="4"/>
      <c r="Z181" s="4"/>
      <c r="AA181" s="4"/>
      <c r="AC181" s="4"/>
      <c r="AD181" s="4"/>
      <c r="AE181" s="81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1:56" ht="15.75" customHeight="1">
      <c r="A182" s="4"/>
      <c r="B182" s="51"/>
      <c r="C182" s="51"/>
      <c r="D182" s="51"/>
      <c r="E182" s="51"/>
      <c r="F182" s="51"/>
      <c r="G182" s="90"/>
      <c r="H182" s="51"/>
      <c r="I182" s="51"/>
      <c r="J182" s="51"/>
      <c r="K182" s="51"/>
      <c r="L182" s="51"/>
      <c r="M182" s="4"/>
      <c r="N182" s="4"/>
      <c r="O182" s="51"/>
      <c r="P182" s="91"/>
      <c r="Q182" s="93"/>
      <c r="R182" s="93"/>
      <c r="S182" s="51"/>
      <c r="T182" s="51"/>
      <c r="U182" s="96"/>
      <c r="V182" s="4"/>
      <c r="W182" s="4"/>
      <c r="X182" s="4"/>
      <c r="Y182" s="4"/>
      <c r="Z182" s="4"/>
      <c r="AA182" s="4"/>
      <c r="AC182" s="4"/>
      <c r="AD182" s="4"/>
      <c r="AE182" s="81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1:56" ht="15.75" customHeight="1">
      <c r="A183" s="4"/>
      <c r="B183" s="51"/>
      <c r="C183" s="51"/>
      <c r="D183" s="51"/>
      <c r="E183" s="51"/>
      <c r="F183" s="51"/>
      <c r="G183" s="90"/>
      <c r="H183" s="51"/>
      <c r="I183" s="51"/>
      <c r="J183" s="51"/>
      <c r="K183" s="51"/>
      <c r="L183" s="51"/>
      <c r="M183" s="4"/>
      <c r="N183" s="4"/>
      <c r="O183" s="51"/>
      <c r="P183" s="91"/>
      <c r="Q183" s="93"/>
      <c r="R183" s="93"/>
      <c r="S183" s="51"/>
      <c r="T183" s="51"/>
      <c r="U183" s="96"/>
      <c r="V183" s="4"/>
      <c r="W183" s="4"/>
      <c r="X183" s="4"/>
      <c r="Y183" s="4"/>
      <c r="Z183" s="4"/>
      <c r="AA183" s="4"/>
      <c r="AC183" s="4"/>
      <c r="AD183" s="4"/>
      <c r="AE183" s="81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1:56" ht="15.75" customHeight="1">
      <c r="A184" s="4"/>
      <c r="B184" s="51"/>
      <c r="C184" s="51"/>
      <c r="D184" s="51"/>
      <c r="E184" s="51"/>
      <c r="F184" s="51"/>
      <c r="G184" s="90"/>
      <c r="H184" s="51"/>
      <c r="I184" s="51"/>
      <c r="J184" s="51"/>
      <c r="K184" s="51"/>
      <c r="L184" s="51"/>
      <c r="M184" s="4"/>
      <c r="N184" s="4"/>
      <c r="O184" s="51"/>
      <c r="P184" s="91"/>
      <c r="Q184" s="93"/>
      <c r="R184" s="93"/>
      <c r="S184" s="51"/>
      <c r="T184" s="51"/>
      <c r="U184" s="96"/>
      <c r="V184" s="4"/>
      <c r="W184" s="4"/>
      <c r="X184" s="4"/>
      <c r="Y184" s="4"/>
      <c r="Z184" s="4"/>
      <c r="AA184" s="4"/>
      <c r="AC184" s="4"/>
      <c r="AD184" s="4"/>
      <c r="AE184" s="81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1:56" ht="15.75" customHeight="1">
      <c r="A185" s="4"/>
      <c r="B185" s="51"/>
      <c r="C185" s="51"/>
      <c r="D185" s="51"/>
      <c r="E185" s="51"/>
      <c r="F185" s="51"/>
      <c r="G185" s="90"/>
      <c r="H185" s="51"/>
      <c r="I185" s="51"/>
      <c r="J185" s="51"/>
      <c r="K185" s="51"/>
      <c r="L185" s="51"/>
      <c r="M185" s="4"/>
      <c r="N185" s="4"/>
      <c r="O185" s="51"/>
      <c r="P185" s="91"/>
      <c r="Q185" s="93"/>
      <c r="R185" s="93"/>
      <c r="S185" s="51"/>
      <c r="T185" s="51"/>
      <c r="U185" s="96"/>
      <c r="V185" s="4"/>
      <c r="W185" s="4"/>
      <c r="X185" s="4"/>
      <c r="Y185" s="4"/>
      <c r="Z185" s="4"/>
      <c r="AA185" s="4"/>
      <c r="AC185" s="4"/>
      <c r="AD185" s="4"/>
      <c r="AE185" s="81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1:56" ht="15.75" customHeight="1">
      <c r="A186" s="4"/>
      <c r="B186" s="51"/>
      <c r="C186" s="51"/>
      <c r="D186" s="51"/>
      <c r="E186" s="51"/>
      <c r="F186" s="51"/>
      <c r="G186" s="90"/>
      <c r="H186" s="51"/>
      <c r="I186" s="51"/>
      <c r="J186" s="51"/>
      <c r="K186" s="51"/>
      <c r="L186" s="51"/>
      <c r="M186" s="4"/>
      <c r="N186" s="4"/>
      <c r="O186" s="51"/>
      <c r="P186" s="91"/>
      <c r="Q186" s="93"/>
      <c r="R186" s="93"/>
      <c r="S186" s="51"/>
      <c r="T186" s="51"/>
      <c r="U186" s="96"/>
      <c r="V186" s="4"/>
      <c r="W186" s="4"/>
      <c r="X186" s="4"/>
      <c r="Y186" s="4"/>
      <c r="Z186" s="4"/>
      <c r="AA186" s="4"/>
      <c r="AC186" s="4"/>
      <c r="AD186" s="4"/>
      <c r="AE186" s="81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1:56" ht="15.75" customHeight="1">
      <c r="A187" s="4"/>
      <c r="B187" s="51"/>
      <c r="C187" s="51"/>
      <c r="D187" s="51"/>
      <c r="E187" s="51"/>
      <c r="F187" s="51"/>
      <c r="G187" s="90"/>
      <c r="H187" s="51"/>
      <c r="I187" s="51"/>
      <c r="J187" s="51"/>
      <c r="K187" s="51"/>
      <c r="L187" s="51"/>
      <c r="M187" s="4"/>
      <c r="N187" s="4"/>
      <c r="O187" s="51"/>
      <c r="P187" s="91"/>
      <c r="Q187" s="93"/>
      <c r="R187" s="93"/>
      <c r="S187" s="51"/>
      <c r="T187" s="51"/>
      <c r="U187" s="96"/>
      <c r="V187" s="4"/>
      <c r="W187" s="4"/>
      <c r="X187" s="4"/>
      <c r="Y187" s="4"/>
      <c r="Z187" s="4"/>
      <c r="AA187" s="4"/>
      <c r="AC187" s="4"/>
      <c r="AD187" s="4"/>
      <c r="AE187" s="81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1:56" ht="15.75" customHeight="1">
      <c r="A188" s="4"/>
      <c r="B188" s="51"/>
      <c r="C188" s="51"/>
      <c r="D188" s="51"/>
      <c r="E188" s="51"/>
      <c r="F188" s="51"/>
      <c r="G188" s="90"/>
      <c r="H188" s="51"/>
      <c r="I188" s="51"/>
      <c r="J188" s="51"/>
      <c r="K188" s="51"/>
      <c r="L188" s="51"/>
      <c r="M188" s="4"/>
      <c r="N188" s="4"/>
      <c r="O188" s="51"/>
      <c r="P188" s="91"/>
      <c r="Q188" s="93"/>
      <c r="R188" s="93"/>
      <c r="S188" s="51"/>
      <c r="T188" s="51"/>
      <c r="U188" s="96"/>
      <c r="V188" s="4"/>
      <c r="W188" s="4"/>
      <c r="X188" s="4"/>
      <c r="Y188" s="4"/>
      <c r="Z188" s="4"/>
      <c r="AA188" s="4"/>
      <c r="AC188" s="4"/>
      <c r="AD188" s="4"/>
      <c r="AE188" s="81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1:56" ht="15.75" customHeight="1">
      <c r="A189" s="4"/>
      <c r="B189" s="51"/>
      <c r="C189" s="51"/>
      <c r="D189" s="51"/>
      <c r="E189" s="51"/>
      <c r="F189" s="51"/>
      <c r="G189" s="90"/>
      <c r="H189" s="51"/>
      <c r="I189" s="51"/>
      <c r="J189" s="51"/>
      <c r="K189" s="51"/>
      <c r="L189" s="51"/>
      <c r="M189" s="4"/>
      <c r="N189" s="4"/>
      <c r="O189" s="51"/>
      <c r="P189" s="91"/>
      <c r="Q189" s="93"/>
      <c r="R189" s="93"/>
      <c r="S189" s="51"/>
      <c r="T189" s="51"/>
      <c r="U189" s="96"/>
      <c r="V189" s="4"/>
      <c r="W189" s="4"/>
      <c r="X189" s="4"/>
      <c r="Y189" s="4"/>
      <c r="Z189" s="4"/>
      <c r="AA189" s="4"/>
      <c r="AC189" s="4"/>
      <c r="AD189" s="4"/>
      <c r="AE189" s="81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1:56" ht="15.75" customHeight="1">
      <c r="A190" s="4"/>
      <c r="B190" s="51"/>
      <c r="C190" s="51"/>
      <c r="D190" s="51"/>
      <c r="E190" s="51"/>
      <c r="F190" s="51"/>
      <c r="G190" s="90"/>
      <c r="H190" s="51"/>
      <c r="I190" s="51"/>
      <c r="J190" s="51"/>
      <c r="K190" s="51"/>
      <c r="L190" s="51"/>
      <c r="M190" s="4"/>
      <c r="N190" s="4"/>
      <c r="O190" s="51"/>
      <c r="P190" s="91"/>
      <c r="Q190" s="93"/>
      <c r="R190" s="93"/>
      <c r="S190" s="51"/>
      <c r="T190" s="51"/>
      <c r="U190" s="96"/>
      <c r="V190" s="4"/>
      <c r="W190" s="4"/>
      <c r="X190" s="4"/>
      <c r="Y190" s="4"/>
      <c r="Z190" s="4"/>
      <c r="AA190" s="4"/>
      <c r="AC190" s="4"/>
      <c r="AD190" s="4"/>
      <c r="AE190" s="81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1:56" ht="15.75" customHeight="1">
      <c r="A191" s="4"/>
      <c r="B191" s="51"/>
      <c r="C191" s="51"/>
      <c r="D191" s="51"/>
      <c r="E191" s="51"/>
      <c r="F191" s="51"/>
      <c r="G191" s="90"/>
      <c r="H191" s="51"/>
      <c r="I191" s="51"/>
      <c r="J191" s="51"/>
      <c r="K191" s="51"/>
      <c r="L191" s="51"/>
      <c r="M191" s="4"/>
      <c r="N191" s="4"/>
      <c r="O191" s="51"/>
      <c r="P191" s="91"/>
      <c r="Q191" s="93"/>
      <c r="R191" s="93"/>
      <c r="S191" s="51"/>
      <c r="T191" s="51"/>
      <c r="U191" s="96"/>
      <c r="V191" s="4"/>
      <c r="W191" s="4"/>
      <c r="X191" s="4"/>
      <c r="Y191" s="4"/>
      <c r="Z191" s="4"/>
      <c r="AA191" s="4"/>
      <c r="AC191" s="4"/>
      <c r="AD191" s="4"/>
      <c r="AE191" s="81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1:56" ht="15.75" customHeight="1">
      <c r="A192" s="4"/>
      <c r="B192" s="51"/>
      <c r="C192" s="51"/>
      <c r="D192" s="51"/>
      <c r="E192" s="51"/>
      <c r="F192" s="51"/>
      <c r="G192" s="90"/>
      <c r="H192" s="51"/>
      <c r="I192" s="51"/>
      <c r="J192" s="51"/>
      <c r="K192" s="51"/>
      <c r="L192" s="51"/>
      <c r="M192" s="4"/>
      <c r="N192" s="4"/>
      <c r="O192" s="51"/>
      <c r="P192" s="91"/>
      <c r="Q192" s="93"/>
      <c r="R192" s="93"/>
      <c r="S192" s="51"/>
      <c r="T192" s="51"/>
      <c r="U192" s="96"/>
      <c r="V192" s="4"/>
      <c r="W192" s="4"/>
      <c r="X192" s="4"/>
      <c r="Y192" s="4"/>
      <c r="Z192" s="4"/>
      <c r="AA192" s="4"/>
      <c r="AC192" s="4"/>
      <c r="AD192" s="4"/>
      <c r="AE192" s="81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1:56" ht="15.75" customHeight="1">
      <c r="A193" s="4"/>
      <c r="B193" s="51"/>
      <c r="C193" s="51"/>
      <c r="D193" s="51"/>
      <c r="E193" s="51"/>
      <c r="F193" s="51"/>
      <c r="G193" s="90"/>
      <c r="H193" s="51"/>
      <c r="I193" s="51"/>
      <c r="J193" s="51"/>
      <c r="K193" s="51"/>
      <c r="L193" s="51"/>
      <c r="M193" s="4"/>
      <c r="N193" s="4"/>
      <c r="O193" s="51"/>
      <c r="P193" s="91"/>
      <c r="Q193" s="93"/>
      <c r="R193" s="93"/>
      <c r="S193" s="51"/>
      <c r="T193" s="51"/>
      <c r="U193" s="96"/>
      <c r="V193" s="4"/>
      <c r="W193" s="4"/>
      <c r="X193" s="4"/>
      <c r="Y193" s="4"/>
      <c r="Z193" s="4"/>
      <c r="AA193" s="4"/>
      <c r="AC193" s="4"/>
      <c r="AD193" s="4"/>
      <c r="AE193" s="81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1:56" ht="15.75" customHeight="1">
      <c r="A194" s="4"/>
      <c r="B194" s="51"/>
      <c r="C194" s="51"/>
      <c r="D194" s="51"/>
      <c r="E194" s="51"/>
      <c r="F194" s="51"/>
      <c r="G194" s="90"/>
      <c r="H194" s="51"/>
      <c r="I194" s="51"/>
      <c r="J194" s="51"/>
      <c r="K194" s="51"/>
      <c r="L194" s="51"/>
      <c r="M194" s="4"/>
      <c r="N194" s="4"/>
      <c r="O194" s="51"/>
      <c r="P194" s="91"/>
      <c r="Q194" s="93"/>
      <c r="R194" s="93"/>
      <c r="S194" s="51"/>
      <c r="T194" s="51"/>
      <c r="U194" s="96"/>
      <c r="V194" s="4"/>
      <c r="W194" s="4"/>
      <c r="X194" s="4"/>
      <c r="Y194" s="4"/>
      <c r="Z194" s="4"/>
      <c r="AA194" s="4"/>
      <c r="AC194" s="4"/>
      <c r="AD194" s="4"/>
      <c r="AE194" s="81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1:56" ht="15.75" customHeight="1">
      <c r="A195" s="4"/>
      <c r="B195" s="51"/>
      <c r="C195" s="51"/>
      <c r="D195" s="51"/>
      <c r="E195" s="51"/>
      <c r="F195" s="51"/>
      <c r="G195" s="90"/>
      <c r="H195" s="51"/>
      <c r="I195" s="51"/>
      <c r="J195" s="51"/>
      <c r="K195" s="51"/>
      <c r="L195" s="51"/>
      <c r="M195" s="4"/>
      <c r="N195" s="4"/>
      <c r="O195" s="51"/>
      <c r="P195" s="91"/>
      <c r="Q195" s="93"/>
      <c r="R195" s="93"/>
      <c r="S195" s="51"/>
      <c r="T195" s="51"/>
      <c r="U195" s="96"/>
      <c r="V195" s="4"/>
      <c r="W195" s="4"/>
      <c r="X195" s="4"/>
      <c r="Y195" s="4"/>
      <c r="Z195" s="4"/>
      <c r="AA195" s="4"/>
      <c r="AC195" s="4"/>
      <c r="AD195" s="4"/>
      <c r="AE195" s="81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1:56" ht="15.75" customHeight="1">
      <c r="A196" s="4"/>
      <c r="B196" s="51"/>
      <c r="C196" s="51"/>
      <c r="D196" s="51"/>
      <c r="E196" s="51"/>
      <c r="F196" s="51"/>
      <c r="G196" s="90"/>
      <c r="H196" s="51"/>
      <c r="I196" s="51"/>
      <c r="J196" s="51"/>
      <c r="K196" s="51"/>
      <c r="L196" s="51"/>
      <c r="M196" s="4"/>
      <c r="N196" s="4"/>
      <c r="O196" s="51"/>
      <c r="P196" s="91"/>
      <c r="Q196" s="93"/>
      <c r="R196" s="93"/>
      <c r="S196" s="51"/>
      <c r="T196" s="51"/>
      <c r="U196" s="96"/>
      <c r="V196" s="4"/>
      <c r="W196" s="4"/>
      <c r="X196" s="4"/>
      <c r="Y196" s="4"/>
      <c r="Z196" s="4"/>
      <c r="AA196" s="4"/>
      <c r="AC196" s="4"/>
      <c r="AD196" s="4"/>
      <c r="AE196" s="81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1:56" ht="15.75" customHeight="1">
      <c r="A197" s="4"/>
      <c r="B197" s="51"/>
      <c r="C197" s="51"/>
      <c r="D197" s="51"/>
      <c r="E197" s="51"/>
      <c r="F197" s="51"/>
      <c r="G197" s="90"/>
      <c r="H197" s="51"/>
      <c r="I197" s="51"/>
      <c r="J197" s="51"/>
      <c r="K197" s="51"/>
      <c r="L197" s="51"/>
      <c r="M197" s="4"/>
      <c r="N197" s="4"/>
      <c r="O197" s="51"/>
      <c r="P197" s="91"/>
      <c r="Q197" s="93"/>
      <c r="R197" s="93"/>
      <c r="S197" s="51"/>
      <c r="T197" s="51"/>
      <c r="U197" s="96"/>
      <c r="V197" s="4"/>
      <c r="W197" s="4"/>
      <c r="X197" s="4"/>
      <c r="Y197" s="4"/>
      <c r="Z197" s="4"/>
      <c r="AA197" s="4"/>
      <c r="AC197" s="4"/>
      <c r="AD197" s="4"/>
      <c r="AE197" s="81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1:56" ht="15.75" customHeight="1">
      <c r="A198" s="4"/>
      <c r="B198" s="51"/>
      <c r="C198" s="51"/>
      <c r="D198" s="51"/>
      <c r="E198" s="51"/>
      <c r="F198" s="51"/>
      <c r="G198" s="90"/>
      <c r="H198" s="51"/>
      <c r="I198" s="51"/>
      <c r="J198" s="51"/>
      <c r="K198" s="51"/>
      <c r="L198" s="51"/>
      <c r="M198" s="4"/>
      <c r="N198" s="4"/>
      <c r="O198" s="51"/>
      <c r="P198" s="91"/>
      <c r="Q198" s="93"/>
      <c r="R198" s="93"/>
      <c r="S198" s="51"/>
      <c r="T198" s="51"/>
      <c r="U198" s="96"/>
      <c r="V198" s="4"/>
      <c r="W198" s="4"/>
      <c r="X198" s="4"/>
      <c r="Y198" s="4"/>
      <c r="Z198" s="4"/>
      <c r="AA198" s="4"/>
      <c r="AC198" s="4"/>
      <c r="AD198" s="4"/>
      <c r="AE198" s="81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1:56" ht="15.75" customHeight="1">
      <c r="A199" s="4"/>
      <c r="B199" s="51"/>
      <c r="C199" s="51"/>
      <c r="D199" s="51"/>
      <c r="E199" s="51"/>
      <c r="F199" s="51"/>
      <c r="G199" s="90"/>
      <c r="H199" s="51"/>
      <c r="I199" s="51"/>
      <c r="J199" s="51"/>
      <c r="K199" s="51"/>
      <c r="L199" s="51"/>
      <c r="M199" s="4"/>
      <c r="N199" s="4"/>
      <c r="O199" s="51"/>
      <c r="P199" s="91"/>
      <c r="Q199" s="93"/>
      <c r="R199" s="93"/>
      <c r="S199" s="51"/>
      <c r="T199" s="51"/>
      <c r="U199" s="96"/>
      <c r="V199" s="4"/>
      <c r="W199" s="4"/>
      <c r="X199" s="4"/>
      <c r="Y199" s="4"/>
      <c r="Z199" s="4"/>
      <c r="AA199" s="4"/>
      <c r="AC199" s="4"/>
      <c r="AD199" s="4"/>
      <c r="AE199" s="81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1:56" ht="15.75" customHeight="1">
      <c r="A200" s="4"/>
      <c r="B200" s="51"/>
      <c r="C200" s="51"/>
      <c r="D200" s="51"/>
      <c r="E200" s="51"/>
      <c r="F200" s="51"/>
      <c r="G200" s="90"/>
      <c r="H200" s="51"/>
      <c r="I200" s="51"/>
      <c r="J200" s="51"/>
      <c r="K200" s="51"/>
      <c r="L200" s="51"/>
      <c r="M200" s="4"/>
      <c r="N200" s="4"/>
      <c r="O200" s="51"/>
      <c r="P200" s="91"/>
      <c r="Q200" s="93"/>
      <c r="R200" s="93"/>
      <c r="S200" s="51"/>
      <c r="T200" s="51"/>
      <c r="U200" s="96"/>
      <c r="V200" s="4"/>
      <c r="W200" s="4"/>
      <c r="X200" s="4"/>
      <c r="Y200" s="4"/>
      <c r="Z200" s="4"/>
      <c r="AA200" s="4"/>
      <c r="AC200" s="4"/>
      <c r="AD200" s="4"/>
      <c r="AE200" s="81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1:56" ht="15.75" customHeight="1">
      <c r="A201" s="4"/>
      <c r="B201" s="51"/>
      <c r="C201" s="51"/>
      <c r="D201" s="51"/>
      <c r="E201" s="51"/>
      <c r="F201" s="51"/>
      <c r="G201" s="90"/>
      <c r="H201" s="51"/>
      <c r="I201" s="51"/>
      <c r="J201" s="51"/>
      <c r="K201" s="51"/>
      <c r="L201" s="51"/>
      <c r="M201" s="4"/>
      <c r="N201" s="4"/>
      <c r="O201" s="51"/>
      <c r="P201" s="91"/>
      <c r="Q201" s="93"/>
      <c r="R201" s="93"/>
      <c r="S201" s="51"/>
      <c r="T201" s="51"/>
      <c r="U201" s="96"/>
      <c r="V201" s="4"/>
      <c r="W201" s="4"/>
      <c r="X201" s="4"/>
      <c r="Y201" s="4"/>
      <c r="Z201" s="4"/>
      <c r="AA201" s="4"/>
      <c r="AC201" s="4"/>
      <c r="AD201" s="4"/>
      <c r="AE201" s="81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1:56" ht="15.75" customHeight="1">
      <c r="A202" s="4"/>
      <c r="B202" s="51"/>
      <c r="C202" s="51"/>
      <c r="D202" s="51"/>
      <c r="E202" s="51"/>
      <c r="F202" s="51"/>
      <c r="G202" s="90"/>
      <c r="H202" s="51"/>
      <c r="I202" s="51"/>
      <c r="J202" s="51"/>
      <c r="K202" s="51"/>
      <c r="L202" s="51"/>
      <c r="M202" s="4"/>
      <c r="N202" s="4"/>
      <c r="O202" s="51"/>
      <c r="P202" s="91"/>
      <c r="Q202" s="93"/>
      <c r="R202" s="93"/>
      <c r="S202" s="51"/>
      <c r="T202" s="51"/>
      <c r="U202" s="96"/>
      <c r="V202" s="4"/>
      <c r="W202" s="4"/>
      <c r="X202" s="4"/>
      <c r="Y202" s="4"/>
      <c r="Z202" s="4"/>
      <c r="AA202" s="4"/>
      <c r="AC202" s="4"/>
      <c r="AD202" s="4"/>
      <c r="AE202" s="81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1:56" ht="15.75" customHeight="1">
      <c r="A203" s="4"/>
      <c r="B203" s="51"/>
      <c r="C203" s="51"/>
      <c r="D203" s="51"/>
      <c r="E203" s="51"/>
      <c r="F203" s="51"/>
      <c r="G203" s="90"/>
      <c r="H203" s="51"/>
      <c r="I203" s="51"/>
      <c r="J203" s="51"/>
      <c r="K203" s="51"/>
      <c r="L203" s="51"/>
      <c r="M203" s="4"/>
      <c r="N203" s="4"/>
      <c r="O203" s="51"/>
      <c r="P203" s="91"/>
      <c r="Q203" s="93"/>
      <c r="R203" s="93"/>
      <c r="S203" s="51"/>
      <c r="T203" s="51"/>
      <c r="U203" s="96"/>
      <c r="V203" s="4"/>
      <c r="W203" s="4"/>
      <c r="X203" s="4"/>
      <c r="Y203" s="4"/>
      <c r="Z203" s="4"/>
      <c r="AA203" s="4"/>
      <c r="AC203" s="4"/>
      <c r="AD203" s="4"/>
      <c r="AE203" s="81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1:56" ht="15.75" customHeight="1">
      <c r="A204" s="4"/>
      <c r="B204" s="51"/>
      <c r="C204" s="51"/>
      <c r="D204" s="51"/>
      <c r="E204" s="51"/>
      <c r="F204" s="51"/>
      <c r="G204" s="90"/>
      <c r="H204" s="51"/>
      <c r="I204" s="51"/>
      <c r="J204" s="51"/>
      <c r="K204" s="51"/>
      <c r="L204" s="51"/>
      <c r="M204" s="4"/>
      <c r="N204" s="4"/>
      <c r="O204" s="51"/>
      <c r="P204" s="91"/>
      <c r="Q204" s="93"/>
      <c r="R204" s="93"/>
      <c r="S204" s="51"/>
      <c r="T204" s="51"/>
      <c r="U204" s="96"/>
      <c r="V204" s="4"/>
      <c r="W204" s="4"/>
      <c r="X204" s="4"/>
      <c r="Y204" s="4"/>
      <c r="Z204" s="4"/>
      <c r="AA204" s="4"/>
      <c r="AC204" s="4"/>
      <c r="AD204" s="4"/>
      <c r="AE204" s="81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1:56" ht="15.75" customHeight="1">
      <c r="A205" s="4"/>
      <c r="B205" s="51"/>
      <c r="C205" s="51"/>
      <c r="D205" s="51"/>
      <c r="E205" s="51"/>
      <c r="F205" s="51"/>
      <c r="G205" s="90"/>
      <c r="H205" s="51"/>
      <c r="I205" s="51"/>
      <c r="J205" s="51"/>
      <c r="K205" s="51"/>
      <c r="L205" s="51"/>
      <c r="M205" s="4"/>
      <c r="N205" s="4"/>
      <c r="O205" s="51"/>
      <c r="P205" s="91"/>
      <c r="Q205" s="93"/>
      <c r="R205" s="93"/>
      <c r="S205" s="51"/>
      <c r="T205" s="51"/>
      <c r="U205" s="96"/>
      <c r="V205" s="4"/>
      <c r="W205" s="4"/>
      <c r="X205" s="4"/>
      <c r="Y205" s="4"/>
      <c r="Z205" s="4"/>
      <c r="AA205" s="4"/>
      <c r="AC205" s="4"/>
      <c r="AD205" s="4"/>
      <c r="AE205" s="81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1:56" ht="15.75" customHeight="1">
      <c r="A206" s="4"/>
      <c r="B206" s="51"/>
      <c r="C206" s="51"/>
      <c r="D206" s="51"/>
      <c r="E206" s="51"/>
      <c r="F206" s="51"/>
      <c r="G206" s="90"/>
      <c r="H206" s="51"/>
      <c r="I206" s="51"/>
      <c r="J206" s="51"/>
      <c r="K206" s="51"/>
      <c r="L206" s="51"/>
      <c r="M206" s="4"/>
      <c r="N206" s="4"/>
      <c r="O206" s="51"/>
      <c r="P206" s="91"/>
      <c r="Q206" s="93"/>
      <c r="R206" s="93"/>
      <c r="S206" s="51"/>
      <c r="T206" s="51"/>
      <c r="U206" s="96"/>
      <c r="V206" s="4"/>
      <c r="W206" s="4"/>
      <c r="X206" s="4"/>
      <c r="Y206" s="4"/>
      <c r="Z206" s="4"/>
      <c r="AA206" s="4"/>
      <c r="AC206" s="4"/>
      <c r="AD206" s="4"/>
      <c r="AE206" s="81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1:56" ht="15.75" customHeight="1">
      <c r="A207" s="4"/>
      <c r="B207" s="51"/>
      <c r="C207" s="51"/>
      <c r="D207" s="51"/>
      <c r="E207" s="51"/>
      <c r="F207" s="51"/>
      <c r="G207" s="90"/>
      <c r="H207" s="51"/>
      <c r="I207" s="51"/>
      <c r="J207" s="51"/>
      <c r="K207" s="51"/>
      <c r="L207" s="51"/>
      <c r="M207" s="4"/>
      <c r="N207" s="4"/>
      <c r="O207" s="51"/>
      <c r="P207" s="91"/>
      <c r="Q207" s="93"/>
      <c r="R207" s="93"/>
      <c r="S207" s="51"/>
      <c r="T207" s="51"/>
      <c r="U207" s="96"/>
      <c r="V207" s="4"/>
      <c r="W207" s="4"/>
      <c r="X207" s="4"/>
      <c r="Y207" s="4"/>
      <c r="Z207" s="4"/>
      <c r="AA207" s="4"/>
      <c r="AC207" s="4"/>
      <c r="AD207" s="4"/>
      <c r="AE207" s="81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1:56" ht="15.75" customHeight="1">
      <c r="A208" s="4"/>
      <c r="B208" s="51"/>
      <c r="C208" s="51"/>
      <c r="D208" s="51"/>
      <c r="E208" s="51"/>
      <c r="F208" s="51"/>
      <c r="G208" s="90"/>
      <c r="H208" s="51"/>
      <c r="I208" s="51"/>
      <c r="J208" s="51"/>
      <c r="K208" s="51"/>
      <c r="L208" s="51"/>
      <c r="M208" s="4"/>
      <c r="N208" s="4"/>
      <c r="O208" s="51"/>
      <c r="P208" s="91"/>
      <c r="Q208" s="93"/>
      <c r="R208" s="93"/>
      <c r="S208" s="51"/>
      <c r="T208" s="51"/>
      <c r="U208" s="96"/>
      <c r="V208" s="4"/>
      <c r="W208" s="4"/>
      <c r="X208" s="4"/>
      <c r="Y208" s="4"/>
      <c r="Z208" s="4"/>
      <c r="AA208" s="4"/>
      <c r="AC208" s="4"/>
      <c r="AD208" s="4"/>
      <c r="AE208" s="81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1:56" ht="15.75" customHeight="1">
      <c r="A209" s="4"/>
      <c r="B209" s="51"/>
      <c r="C209" s="51"/>
      <c r="D209" s="51"/>
      <c r="E209" s="51"/>
      <c r="F209" s="51"/>
      <c r="G209" s="90"/>
      <c r="H209" s="51"/>
      <c r="I209" s="51"/>
      <c r="J209" s="51"/>
      <c r="K209" s="51"/>
      <c r="L209" s="51"/>
      <c r="M209" s="4"/>
      <c r="N209" s="4"/>
      <c r="O209" s="51"/>
      <c r="P209" s="91"/>
      <c r="Q209" s="93"/>
      <c r="R209" s="93"/>
      <c r="S209" s="51"/>
      <c r="T209" s="51"/>
      <c r="U209" s="96"/>
      <c r="V209" s="4"/>
      <c r="W209" s="4"/>
      <c r="X209" s="4"/>
      <c r="Y209" s="4"/>
      <c r="Z209" s="4"/>
      <c r="AA209" s="4"/>
      <c r="AC209" s="4"/>
      <c r="AD209" s="4"/>
      <c r="AE209" s="81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1:56" ht="15.75" customHeight="1">
      <c r="A210" s="4"/>
      <c r="B210" s="51"/>
      <c r="C210" s="51"/>
      <c r="D210" s="51"/>
      <c r="E210" s="51"/>
      <c r="F210" s="51"/>
      <c r="G210" s="90"/>
      <c r="H210" s="51"/>
      <c r="I210" s="51"/>
      <c r="J210" s="51"/>
      <c r="K210" s="51"/>
      <c r="L210" s="51"/>
      <c r="M210" s="4"/>
      <c r="N210" s="4"/>
      <c r="O210" s="51"/>
      <c r="P210" s="91"/>
      <c r="Q210" s="93"/>
      <c r="R210" s="93"/>
      <c r="S210" s="51"/>
      <c r="T210" s="51"/>
      <c r="U210" s="96"/>
      <c r="V210" s="4"/>
      <c r="W210" s="4"/>
      <c r="X210" s="4"/>
      <c r="Y210" s="4"/>
      <c r="Z210" s="4"/>
      <c r="AA210" s="4"/>
      <c r="AC210" s="4"/>
      <c r="AD210" s="4"/>
      <c r="AE210" s="81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56" ht="15.75" customHeight="1">
      <c r="A211" s="4"/>
      <c r="B211" s="51"/>
      <c r="C211" s="51"/>
      <c r="D211" s="51"/>
      <c r="E211" s="51"/>
      <c r="F211" s="51"/>
      <c r="G211" s="90"/>
      <c r="H211" s="51"/>
      <c r="I211" s="51"/>
      <c r="J211" s="51"/>
      <c r="K211" s="51"/>
      <c r="L211" s="51"/>
      <c r="M211" s="4"/>
      <c r="N211" s="4"/>
      <c r="O211" s="51"/>
      <c r="P211" s="91"/>
      <c r="Q211" s="93"/>
      <c r="R211" s="93"/>
      <c r="S211" s="51"/>
      <c r="T211" s="51"/>
      <c r="U211" s="96"/>
      <c r="V211" s="4"/>
      <c r="W211" s="4"/>
      <c r="X211" s="4"/>
      <c r="Y211" s="4"/>
      <c r="Z211" s="4"/>
      <c r="AA211" s="4"/>
      <c r="AC211" s="4"/>
      <c r="AD211" s="4"/>
      <c r="AE211" s="81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1:56" ht="15.75" customHeight="1">
      <c r="A212" s="4"/>
      <c r="B212" s="51"/>
      <c r="C212" s="51"/>
      <c r="D212" s="51"/>
      <c r="E212" s="51"/>
      <c r="F212" s="51"/>
      <c r="G212" s="90"/>
      <c r="H212" s="51"/>
      <c r="I212" s="51"/>
      <c r="J212" s="51"/>
      <c r="K212" s="51"/>
      <c r="L212" s="51"/>
      <c r="M212" s="4"/>
      <c r="N212" s="4"/>
      <c r="O212" s="51"/>
      <c r="P212" s="91"/>
      <c r="Q212" s="93"/>
      <c r="R212" s="93"/>
      <c r="S212" s="51"/>
      <c r="T212" s="51"/>
      <c r="U212" s="96"/>
      <c r="V212" s="4"/>
      <c r="W212" s="4"/>
      <c r="X212" s="4"/>
      <c r="Y212" s="4"/>
      <c r="Z212" s="4"/>
      <c r="AA212" s="4"/>
      <c r="AC212" s="4"/>
      <c r="AD212" s="4"/>
      <c r="AE212" s="81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1:56" ht="15.75" customHeight="1">
      <c r="A213" s="4"/>
      <c r="B213" s="51"/>
      <c r="C213" s="51"/>
      <c r="D213" s="51"/>
      <c r="E213" s="51"/>
      <c r="F213" s="51"/>
      <c r="G213" s="90"/>
      <c r="H213" s="51"/>
      <c r="I213" s="51"/>
      <c r="J213" s="51"/>
      <c r="K213" s="51"/>
      <c r="L213" s="51"/>
      <c r="M213" s="4"/>
      <c r="N213" s="4"/>
      <c r="O213" s="51"/>
      <c r="P213" s="91"/>
      <c r="Q213" s="93"/>
      <c r="R213" s="93"/>
      <c r="S213" s="51"/>
      <c r="T213" s="51"/>
      <c r="U213" s="96"/>
      <c r="V213" s="4"/>
      <c r="W213" s="4"/>
      <c r="X213" s="4"/>
      <c r="Y213" s="4"/>
      <c r="Z213" s="4"/>
      <c r="AA213" s="4"/>
      <c r="AC213" s="4"/>
      <c r="AD213" s="4"/>
      <c r="AE213" s="81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1:56" ht="15.75" customHeight="1">
      <c r="A214" s="4"/>
      <c r="B214" s="51"/>
      <c r="C214" s="51"/>
      <c r="D214" s="51"/>
      <c r="E214" s="51"/>
      <c r="F214" s="51"/>
      <c r="G214" s="90"/>
      <c r="H214" s="51"/>
      <c r="I214" s="51"/>
      <c r="J214" s="51"/>
      <c r="K214" s="51"/>
      <c r="L214" s="51"/>
      <c r="M214" s="4"/>
      <c r="N214" s="4"/>
      <c r="O214" s="51"/>
      <c r="P214" s="91"/>
      <c r="Q214" s="93"/>
      <c r="R214" s="93"/>
      <c r="S214" s="51"/>
      <c r="T214" s="51"/>
      <c r="U214" s="96"/>
      <c r="V214" s="4"/>
      <c r="W214" s="4"/>
      <c r="X214" s="4"/>
      <c r="Y214" s="4"/>
      <c r="Z214" s="4"/>
      <c r="AA214" s="4"/>
      <c r="AC214" s="4"/>
      <c r="AD214" s="4"/>
      <c r="AE214" s="81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1:56" ht="15.75" customHeight="1">
      <c r="A215" s="4"/>
      <c r="B215" s="51"/>
      <c r="C215" s="51"/>
      <c r="D215" s="51"/>
      <c r="E215" s="51"/>
      <c r="F215" s="51"/>
      <c r="G215" s="90"/>
      <c r="H215" s="51"/>
      <c r="I215" s="51"/>
      <c r="J215" s="51"/>
      <c r="K215" s="51"/>
      <c r="L215" s="51"/>
      <c r="M215" s="4"/>
      <c r="N215" s="4"/>
      <c r="O215" s="51"/>
      <c r="P215" s="91"/>
      <c r="Q215" s="93"/>
      <c r="R215" s="93"/>
      <c r="S215" s="51"/>
      <c r="T215" s="51"/>
      <c r="U215" s="96"/>
      <c r="V215" s="4"/>
      <c r="W215" s="4"/>
      <c r="X215" s="4"/>
      <c r="Y215" s="4"/>
      <c r="Z215" s="4"/>
      <c r="AA215" s="4"/>
      <c r="AC215" s="4"/>
      <c r="AD215" s="4"/>
      <c r="AE215" s="81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1:56" ht="15.75" customHeight="1">
      <c r="A216" s="4"/>
      <c r="B216" s="51"/>
      <c r="C216" s="51"/>
      <c r="D216" s="51"/>
      <c r="E216" s="51"/>
      <c r="F216" s="51"/>
      <c r="G216" s="90"/>
      <c r="H216" s="51"/>
      <c r="I216" s="51"/>
      <c r="J216" s="51"/>
      <c r="K216" s="51"/>
      <c r="L216" s="51"/>
      <c r="M216" s="4"/>
      <c r="N216" s="4"/>
      <c r="O216" s="51"/>
      <c r="P216" s="91"/>
      <c r="Q216" s="93"/>
      <c r="R216" s="93"/>
      <c r="S216" s="51"/>
      <c r="T216" s="51"/>
      <c r="U216" s="96"/>
      <c r="V216" s="4"/>
      <c r="W216" s="4"/>
      <c r="X216" s="4"/>
      <c r="Y216" s="4"/>
      <c r="Z216" s="4"/>
      <c r="AA216" s="4"/>
      <c r="AC216" s="4"/>
      <c r="AD216" s="4"/>
      <c r="AE216" s="81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1:56" ht="15.75" customHeight="1">
      <c r="A217" s="4"/>
      <c r="B217" s="51"/>
      <c r="C217" s="51"/>
      <c r="D217" s="51"/>
      <c r="E217" s="51"/>
      <c r="F217" s="51"/>
      <c r="G217" s="90"/>
      <c r="H217" s="51"/>
      <c r="I217" s="51"/>
      <c r="J217" s="51"/>
      <c r="K217" s="51"/>
      <c r="L217" s="51"/>
      <c r="M217" s="4"/>
      <c r="N217" s="4"/>
      <c r="O217" s="51"/>
      <c r="P217" s="91"/>
      <c r="Q217" s="93"/>
      <c r="R217" s="93"/>
      <c r="S217" s="51"/>
      <c r="T217" s="51"/>
      <c r="U217" s="96"/>
      <c r="V217" s="4"/>
      <c r="W217" s="4"/>
      <c r="X217" s="4"/>
      <c r="Y217" s="4"/>
      <c r="Z217" s="4"/>
      <c r="AA217" s="4"/>
      <c r="AC217" s="4"/>
      <c r="AD217" s="4"/>
      <c r="AE217" s="81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1:56" ht="15.75" customHeight="1">
      <c r="A218" s="4"/>
      <c r="B218" s="51"/>
      <c r="C218" s="51"/>
      <c r="D218" s="51"/>
      <c r="E218" s="51"/>
      <c r="F218" s="51"/>
      <c r="G218" s="90"/>
      <c r="H218" s="51"/>
      <c r="I218" s="51"/>
      <c r="J218" s="51"/>
      <c r="K218" s="51"/>
      <c r="L218" s="51"/>
      <c r="M218" s="4"/>
      <c r="N218" s="4"/>
      <c r="O218" s="51"/>
      <c r="P218" s="91"/>
      <c r="Q218" s="93"/>
      <c r="R218" s="93"/>
      <c r="S218" s="51"/>
      <c r="T218" s="51"/>
      <c r="U218" s="96"/>
      <c r="V218" s="4"/>
      <c r="W218" s="4"/>
      <c r="X218" s="4"/>
      <c r="Y218" s="4"/>
      <c r="Z218" s="4"/>
      <c r="AA218" s="4"/>
      <c r="AC218" s="4"/>
      <c r="AD218" s="4"/>
      <c r="AE218" s="81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1:56" ht="15.75" customHeight="1">
      <c r="A219" s="4"/>
      <c r="B219" s="51"/>
      <c r="C219" s="51"/>
      <c r="D219" s="51"/>
      <c r="E219" s="51"/>
      <c r="F219" s="51"/>
      <c r="G219" s="90"/>
      <c r="H219" s="51"/>
      <c r="I219" s="51"/>
      <c r="J219" s="51"/>
      <c r="K219" s="51"/>
      <c r="L219" s="51"/>
      <c r="M219" s="4"/>
      <c r="N219" s="4"/>
      <c r="O219" s="51"/>
      <c r="P219" s="91"/>
      <c r="Q219" s="93"/>
      <c r="R219" s="93"/>
      <c r="S219" s="51"/>
      <c r="T219" s="51"/>
      <c r="U219" s="96"/>
      <c r="V219" s="4"/>
      <c r="W219" s="4"/>
      <c r="X219" s="4"/>
      <c r="Y219" s="4"/>
      <c r="Z219" s="4"/>
      <c r="AA219" s="4"/>
      <c r="AC219" s="4"/>
      <c r="AD219" s="4"/>
      <c r="AE219" s="81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1:56" ht="15.75" customHeight="1">
      <c r="A220" s="4"/>
      <c r="B220" s="51"/>
      <c r="C220" s="51"/>
      <c r="D220" s="51"/>
      <c r="E220" s="51"/>
      <c r="F220" s="51"/>
      <c r="G220" s="90"/>
      <c r="H220" s="51"/>
      <c r="I220" s="51"/>
      <c r="J220" s="51"/>
      <c r="K220" s="51"/>
      <c r="L220" s="51"/>
      <c r="M220" s="4"/>
      <c r="N220" s="4"/>
      <c r="O220" s="51"/>
      <c r="P220" s="91"/>
      <c r="Q220" s="93"/>
      <c r="R220" s="93"/>
      <c r="S220" s="51"/>
      <c r="T220" s="51"/>
      <c r="U220" s="96"/>
      <c r="V220" s="4"/>
      <c r="W220" s="4"/>
      <c r="X220" s="4"/>
      <c r="Y220" s="4"/>
      <c r="Z220" s="4"/>
      <c r="AA220" s="4"/>
      <c r="AC220" s="4"/>
      <c r="AD220" s="4"/>
      <c r="AE220" s="81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1:56" ht="15.75" customHeight="1">
      <c r="A221" s="4"/>
      <c r="B221" s="51"/>
      <c r="C221" s="51"/>
      <c r="D221" s="51"/>
      <c r="E221" s="51"/>
      <c r="F221" s="51"/>
      <c r="G221" s="90"/>
      <c r="H221" s="51"/>
      <c r="I221" s="51"/>
      <c r="J221" s="51"/>
      <c r="K221" s="51"/>
      <c r="L221" s="51"/>
      <c r="M221" s="4"/>
      <c r="N221" s="4"/>
      <c r="O221" s="51"/>
      <c r="P221" s="91"/>
      <c r="Q221" s="93"/>
      <c r="R221" s="93"/>
      <c r="S221" s="51"/>
      <c r="T221" s="51"/>
      <c r="U221" s="96"/>
      <c r="V221" s="4"/>
      <c r="W221" s="4"/>
      <c r="X221" s="4"/>
      <c r="Y221" s="4"/>
      <c r="Z221" s="4"/>
      <c r="AA221" s="4"/>
      <c r="AC221" s="4"/>
      <c r="AD221" s="4"/>
      <c r="AE221" s="81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1:56" ht="15.75" customHeight="1">
      <c r="A222" s="4"/>
      <c r="B222" s="51"/>
      <c r="C222" s="51"/>
      <c r="D222" s="51"/>
      <c r="E222" s="51"/>
      <c r="F222" s="51"/>
      <c r="G222" s="90"/>
      <c r="H222" s="51"/>
      <c r="I222" s="51"/>
      <c r="J222" s="51"/>
      <c r="K222" s="51"/>
      <c r="L222" s="51"/>
      <c r="M222" s="4"/>
      <c r="N222" s="4"/>
      <c r="O222" s="51"/>
      <c r="P222" s="91"/>
      <c r="Q222" s="93"/>
      <c r="R222" s="93"/>
      <c r="S222" s="51"/>
      <c r="T222" s="51"/>
      <c r="U222" s="96"/>
      <c r="V222" s="4"/>
      <c r="W222" s="4"/>
      <c r="X222" s="4"/>
      <c r="Y222" s="4"/>
      <c r="Z222" s="4"/>
      <c r="AA222" s="4"/>
      <c r="AC222" s="4"/>
      <c r="AD222" s="4"/>
      <c r="AE222" s="81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1:56" ht="15.75" customHeight="1">
      <c r="A223" s="4"/>
      <c r="B223" s="51"/>
      <c r="C223" s="51"/>
      <c r="D223" s="51"/>
      <c r="E223" s="51"/>
      <c r="F223" s="51"/>
      <c r="G223" s="90"/>
      <c r="H223" s="51"/>
      <c r="I223" s="51"/>
      <c r="J223" s="51"/>
      <c r="K223" s="51"/>
      <c r="L223" s="51"/>
      <c r="M223" s="4"/>
      <c r="N223" s="4"/>
      <c r="O223" s="51"/>
      <c r="P223" s="91"/>
      <c r="Q223" s="93"/>
      <c r="R223" s="93"/>
      <c r="S223" s="51"/>
      <c r="T223" s="51"/>
      <c r="U223" s="96"/>
      <c r="V223" s="4"/>
      <c r="W223" s="4"/>
      <c r="X223" s="4"/>
      <c r="Y223" s="4"/>
      <c r="Z223" s="4"/>
      <c r="AA223" s="4"/>
      <c r="AC223" s="4"/>
      <c r="AD223" s="4"/>
      <c r="AE223" s="81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1:56" ht="15.75" customHeight="1">
      <c r="A224" s="4"/>
      <c r="B224" s="51"/>
      <c r="C224" s="51"/>
      <c r="D224" s="51"/>
      <c r="E224" s="51"/>
      <c r="F224" s="51"/>
      <c r="G224" s="90"/>
      <c r="H224" s="51"/>
      <c r="I224" s="51"/>
      <c r="J224" s="51"/>
      <c r="K224" s="51"/>
      <c r="L224" s="51"/>
      <c r="M224" s="4"/>
      <c r="N224" s="4"/>
      <c r="O224" s="51"/>
      <c r="P224" s="91"/>
      <c r="Q224" s="93"/>
      <c r="R224" s="93"/>
      <c r="S224" s="51"/>
      <c r="T224" s="51"/>
      <c r="U224" s="96"/>
      <c r="V224" s="4"/>
      <c r="W224" s="4"/>
      <c r="X224" s="4"/>
      <c r="Y224" s="4"/>
      <c r="Z224" s="4"/>
      <c r="AA224" s="4"/>
      <c r="AC224" s="4"/>
      <c r="AD224" s="4"/>
      <c r="AE224" s="81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1:56" ht="15.75" customHeight="1">
      <c r="A225" s="4"/>
      <c r="B225" s="51"/>
      <c r="C225" s="51"/>
      <c r="D225" s="51"/>
      <c r="E225" s="51"/>
      <c r="F225" s="51"/>
      <c r="G225" s="90"/>
      <c r="H225" s="51"/>
      <c r="I225" s="51"/>
      <c r="J225" s="51"/>
      <c r="K225" s="51"/>
      <c r="L225" s="51"/>
      <c r="M225" s="4"/>
      <c r="N225" s="4"/>
      <c r="O225" s="51"/>
      <c r="P225" s="91"/>
      <c r="Q225" s="93"/>
      <c r="R225" s="93"/>
      <c r="S225" s="51"/>
      <c r="T225" s="51"/>
      <c r="U225" s="96"/>
      <c r="V225" s="4"/>
      <c r="W225" s="4"/>
      <c r="X225" s="4"/>
      <c r="Y225" s="4"/>
      <c r="Z225" s="4"/>
      <c r="AA225" s="4"/>
      <c r="AC225" s="4"/>
      <c r="AD225" s="4"/>
      <c r="AE225" s="81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1:56" ht="15.75" customHeight="1">
      <c r="A226" s="4"/>
      <c r="B226" s="51"/>
      <c r="C226" s="51"/>
      <c r="D226" s="51"/>
      <c r="E226" s="51"/>
      <c r="F226" s="51"/>
      <c r="G226" s="90"/>
      <c r="H226" s="51"/>
      <c r="I226" s="51"/>
      <c r="J226" s="51"/>
      <c r="K226" s="51"/>
      <c r="L226" s="51"/>
      <c r="M226" s="4"/>
      <c r="N226" s="4"/>
      <c r="O226" s="51"/>
      <c r="P226" s="91"/>
      <c r="Q226" s="93"/>
      <c r="R226" s="93"/>
      <c r="S226" s="51"/>
      <c r="T226" s="51"/>
      <c r="U226" s="96"/>
      <c r="V226" s="4"/>
      <c r="W226" s="4"/>
      <c r="X226" s="4"/>
      <c r="Y226" s="4"/>
      <c r="Z226" s="4"/>
      <c r="AA226" s="4"/>
      <c r="AC226" s="4"/>
      <c r="AD226" s="4"/>
      <c r="AE226" s="81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1:56" ht="15.75" customHeight="1">
      <c r="A227" s="4"/>
      <c r="B227" s="51"/>
      <c r="C227" s="51"/>
      <c r="D227" s="51"/>
      <c r="E227" s="51"/>
      <c r="F227" s="51"/>
      <c r="G227" s="90"/>
      <c r="H227" s="51"/>
      <c r="I227" s="51"/>
      <c r="J227" s="51"/>
      <c r="K227" s="51"/>
      <c r="L227" s="51"/>
      <c r="M227" s="4"/>
      <c r="N227" s="4"/>
      <c r="O227" s="51"/>
      <c r="P227" s="91"/>
      <c r="Q227" s="93"/>
      <c r="R227" s="93"/>
      <c r="S227" s="51"/>
      <c r="T227" s="51"/>
      <c r="U227" s="96"/>
      <c r="V227" s="4"/>
      <c r="W227" s="4"/>
      <c r="X227" s="4"/>
      <c r="Y227" s="4"/>
      <c r="Z227" s="4"/>
      <c r="AA227" s="4"/>
      <c r="AC227" s="4"/>
      <c r="AD227" s="4"/>
      <c r="AE227" s="81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1:56" ht="15.75" customHeight="1">
      <c r="A228" s="4"/>
      <c r="B228" s="51"/>
      <c r="C228" s="51"/>
      <c r="D228" s="51"/>
      <c r="E228" s="51"/>
      <c r="F228" s="51"/>
      <c r="G228" s="90"/>
      <c r="H228" s="51"/>
      <c r="I228" s="51"/>
      <c r="J228" s="51"/>
      <c r="K228" s="51"/>
      <c r="L228" s="51"/>
      <c r="M228" s="4"/>
      <c r="N228" s="4"/>
      <c r="O228" s="51"/>
      <c r="P228" s="91"/>
      <c r="Q228" s="93"/>
      <c r="R228" s="93"/>
      <c r="S228" s="51"/>
      <c r="T228" s="51"/>
      <c r="U228" s="96"/>
      <c r="V228" s="4"/>
      <c r="W228" s="4"/>
      <c r="X228" s="4"/>
      <c r="Y228" s="4"/>
      <c r="Z228" s="4"/>
      <c r="AA228" s="4"/>
      <c r="AC228" s="4"/>
      <c r="AD228" s="4"/>
      <c r="AE228" s="81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1:56" ht="15.75" customHeight="1">
      <c r="A229" s="4"/>
      <c r="B229" s="51"/>
      <c r="C229" s="51"/>
      <c r="D229" s="51"/>
      <c r="E229" s="51"/>
      <c r="F229" s="51"/>
      <c r="G229" s="90"/>
      <c r="H229" s="51"/>
      <c r="I229" s="51"/>
      <c r="J229" s="51"/>
      <c r="K229" s="51"/>
      <c r="L229" s="51"/>
      <c r="M229" s="4"/>
      <c r="N229" s="4"/>
      <c r="O229" s="51"/>
      <c r="P229" s="91"/>
      <c r="Q229" s="93"/>
      <c r="R229" s="93"/>
      <c r="S229" s="51"/>
      <c r="T229" s="51"/>
      <c r="U229" s="96"/>
      <c r="V229" s="4"/>
      <c r="W229" s="4"/>
      <c r="X229" s="4"/>
      <c r="Y229" s="4"/>
      <c r="Z229" s="4"/>
      <c r="AA229" s="4"/>
      <c r="AC229" s="4"/>
      <c r="AD229" s="4"/>
      <c r="AE229" s="81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1:56" ht="15.75" customHeight="1">
      <c r="A230" s="4"/>
      <c r="B230" s="51"/>
      <c r="C230" s="51"/>
      <c r="D230" s="51"/>
      <c r="E230" s="51"/>
      <c r="F230" s="51"/>
      <c r="G230" s="90"/>
      <c r="H230" s="51"/>
      <c r="I230" s="51"/>
      <c r="J230" s="51"/>
      <c r="K230" s="51"/>
      <c r="L230" s="51"/>
      <c r="M230" s="4"/>
      <c r="N230" s="4"/>
      <c r="O230" s="51"/>
      <c r="P230" s="91"/>
      <c r="Q230" s="93"/>
      <c r="R230" s="93"/>
      <c r="S230" s="51"/>
      <c r="T230" s="51"/>
      <c r="U230" s="96"/>
      <c r="V230" s="4"/>
      <c r="W230" s="4"/>
      <c r="X230" s="4"/>
      <c r="Y230" s="4"/>
      <c r="Z230" s="4"/>
      <c r="AA230" s="4"/>
      <c r="AC230" s="4"/>
      <c r="AD230" s="4"/>
      <c r="AE230" s="81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1:56" ht="15.75" customHeight="1">
      <c r="A231" s="4"/>
      <c r="B231" s="51"/>
      <c r="C231" s="51"/>
      <c r="D231" s="51"/>
      <c r="E231" s="51"/>
      <c r="F231" s="51"/>
      <c r="G231" s="90"/>
      <c r="H231" s="51"/>
      <c r="I231" s="51"/>
      <c r="J231" s="51"/>
      <c r="K231" s="51"/>
      <c r="L231" s="51"/>
      <c r="M231" s="4"/>
      <c r="N231" s="4"/>
      <c r="O231" s="51"/>
      <c r="P231" s="91"/>
      <c r="Q231" s="93"/>
      <c r="R231" s="93"/>
      <c r="S231" s="51"/>
      <c r="T231" s="51"/>
      <c r="U231" s="96"/>
      <c r="V231" s="4"/>
      <c r="W231" s="4"/>
      <c r="X231" s="4"/>
      <c r="Y231" s="4"/>
      <c r="Z231" s="4"/>
      <c r="AA231" s="4"/>
      <c r="AC231" s="4"/>
      <c r="AD231" s="4"/>
      <c r="AE231" s="81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1:56" ht="15.75" customHeight="1">
      <c r="A232" s="4"/>
      <c r="B232" s="51"/>
      <c r="C232" s="51"/>
      <c r="D232" s="51"/>
      <c r="E232" s="51"/>
      <c r="F232" s="51"/>
      <c r="G232" s="90"/>
      <c r="H232" s="51"/>
      <c r="I232" s="51"/>
      <c r="J232" s="51"/>
      <c r="K232" s="51"/>
      <c r="L232" s="51"/>
      <c r="M232" s="4"/>
      <c r="N232" s="4"/>
      <c r="O232" s="51"/>
      <c r="P232" s="91"/>
      <c r="Q232" s="93"/>
      <c r="R232" s="93"/>
      <c r="S232" s="51"/>
      <c r="T232" s="51"/>
      <c r="U232" s="96"/>
      <c r="V232" s="4"/>
      <c r="W232" s="4"/>
      <c r="X232" s="4"/>
      <c r="Y232" s="4"/>
      <c r="Z232" s="4"/>
      <c r="AA232" s="4"/>
      <c r="AC232" s="4"/>
      <c r="AD232" s="4"/>
      <c r="AE232" s="81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1:56" ht="15.75" customHeight="1">
      <c r="A233" s="4"/>
      <c r="B233" s="51"/>
      <c r="C233" s="51"/>
      <c r="D233" s="51"/>
      <c r="E233" s="51"/>
      <c r="F233" s="51"/>
      <c r="G233" s="90"/>
      <c r="H233" s="51"/>
      <c r="I233" s="51"/>
      <c r="J233" s="51"/>
      <c r="K233" s="51"/>
      <c r="L233" s="51"/>
      <c r="M233" s="4"/>
      <c r="N233" s="4"/>
      <c r="O233" s="51"/>
      <c r="P233" s="91"/>
      <c r="Q233" s="93"/>
      <c r="R233" s="93"/>
      <c r="S233" s="51"/>
      <c r="T233" s="51"/>
      <c r="U233" s="96"/>
      <c r="V233" s="4"/>
      <c r="W233" s="4"/>
      <c r="X233" s="4"/>
      <c r="Y233" s="4"/>
      <c r="Z233" s="4"/>
      <c r="AA233" s="4"/>
      <c r="AC233" s="4"/>
      <c r="AD233" s="4"/>
      <c r="AE233" s="81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1:56" ht="15.75" customHeight="1">
      <c r="A234" s="4"/>
      <c r="B234" s="51"/>
      <c r="C234" s="51"/>
      <c r="D234" s="51"/>
      <c r="E234" s="51"/>
      <c r="F234" s="51"/>
      <c r="G234" s="90"/>
      <c r="H234" s="51"/>
      <c r="I234" s="51"/>
      <c r="J234" s="51"/>
      <c r="K234" s="51"/>
      <c r="L234" s="51"/>
      <c r="M234" s="4"/>
      <c r="N234" s="4"/>
      <c r="O234" s="51"/>
      <c r="P234" s="91"/>
      <c r="Q234" s="93"/>
      <c r="R234" s="93"/>
      <c r="S234" s="51"/>
      <c r="T234" s="51"/>
      <c r="U234" s="96"/>
      <c r="V234" s="4"/>
      <c r="W234" s="4"/>
      <c r="X234" s="4"/>
      <c r="Y234" s="4"/>
      <c r="Z234" s="4"/>
      <c r="AA234" s="4"/>
      <c r="AC234" s="4"/>
      <c r="AD234" s="4"/>
      <c r="AE234" s="81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1:56" ht="15.75" customHeight="1">
      <c r="A235" s="4"/>
      <c r="B235" s="51"/>
      <c r="C235" s="51"/>
      <c r="D235" s="51"/>
      <c r="E235" s="51"/>
      <c r="F235" s="51"/>
      <c r="G235" s="90"/>
      <c r="H235" s="51"/>
      <c r="I235" s="51"/>
      <c r="J235" s="51"/>
      <c r="K235" s="51"/>
      <c r="L235" s="51"/>
      <c r="M235" s="4"/>
      <c r="N235" s="4"/>
      <c r="O235" s="51"/>
      <c r="P235" s="91"/>
      <c r="Q235" s="93"/>
      <c r="R235" s="93"/>
      <c r="S235" s="51"/>
      <c r="T235" s="51"/>
      <c r="U235" s="96"/>
      <c r="V235" s="4"/>
      <c r="W235" s="4"/>
      <c r="X235" s="4"/>
      <c r="Y235" s="4"/>
      <c r="Z235" s="4"/>
      <c r="AA235" s="4"/>
      <c r="AC235" s="4"/>
      <c r="AD235" s="4"/>
      <c r="AE235" s="81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1:56" ht="15.75" customHeight="1">
      <c r="A236" s="4"/>
      <c r="B236" s="51"/>
      <c r="C236" s="51"/>
      <c r="D236" s="51"/>
      <c r="E236" s="51"/>
      <c r="F236" s="51"/>
      <c r="G236" s="90"/>
      <c r="H236" s="51"/>
      <c r="I236" s="51"/>
      <c r="J236" s="51"/>
      <c r="K236" s="51"/>
      <c r="L236" s="51"/>
      <c r="M236" s="4"/>
      <c r="N236" s="4"/>
      <c r="O236" s="51"/>
      <c r="P236" s="91"/>
      <c r="Q236" s="93"/>
      <c r="R236" s="93"/>
      <c r="S236" s="51"/>
      <c r="T236" s="51"/>
      <c r="U236" s="96"/>
      <c r="V236" s="4"/>
      <c r="W236" s="4"/>
      <c r="X236" s="4"/>
      <c r="Y236" s="4"/>
      <c r="Z236" s="4"/>
      <c r="AA236" s="4"/>
      <c r="AC236" s="4"/>
      <c r="AD236" s="4"/>
      <c r="AE236" s="81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1:56" ht="15.75" customHeight="1">
      <c r="A237" s="4"/>
      <c r="B237" s="51"/>
      <c r="C237" s="51"/>
      <c r="D237" s="51"/>
      <c r="E237" s="51"/>
      <c r="F237" s="51"/>
      <c r="G237" s="90"/>
      <c r="H237" s="51"/>
      <c r="I237" s="51"/>
      <c r="J237" s="51"/>
      <c r="K237" s="51"/>
      <c r="L237" s="51"/>
      <c r="M237" s="4"/>
      <c r="N237" s="4"/>
      <c r="O237" s="51"/>
      <c r="P237" s="91"/>
      <c r="Q237" s="93"/>
      <c r="R237" s="93"/>
      <c r="S237" s="51"/>
      <c r="T237" s="51"/>
      <c r="U237" s="96"/>
      <c r="V237" s="4"/>
      <c r="W237" s="4"/>
      <c r="X237" s="4"/>
      <c r="Y237" s="4"/>
      <c r="Z237" s="4"/>
      <c r="AA237" s="4"/>
      <c r="AC237" s="4"/>
      <c r="AD237" s="4"/>
      <c r="AE237" s="81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1:56" ht="15.75" customHeight="1">
      <c r="A238" s="4"/>
      <c r="B238" s="51"/>
      <c r="C238" s="51"/>
      <c r="D238" s="51"/>
      <c r="E238" s="51"/>
      <c r="F238" s="51"/>
      <c r="G238" s="90"/>
      <c r="H238" s="51"/>
      <c r="I238" s="51"/>
      <c r="J238" s="51"/>
      <c r="K238" s="51"/>
      <c r="L238" s="51"/>
      <c r="M238" s="4"/>
      <c r="N238" s="4"/>
      <c r="O238" s="51"/>
      <c r="P238" s="91"/>
      <c r="Q238" s="93"/>
      <c r="R238" s="93"/>
      <c r="S238" s="51"/>
      <c r="T238" s="51"/>
      <c r="U238" s="96"/>
      <c r="V238" s="4"/>
      <c r="W238" s="4"/>
      <c r="X238" s="4"/>
      <c r="Y238" s="4"/>
      <c r="Z238" s="4"/>
      <c r="AA238" s="4"/>
      <c r="AC238" s="4"/>
      <c r="AD238" s="4"/>
      <c r="AE238" s="81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1:56" ht="15.75" customHeight="1">
      <c r="A239" s="4"/>
      <c r="B239" s="51"/>
      <c r="C239" s="51"/>
      <c r="D239" s="51"/>
      <c r="E239" s="51"/>
      <c r="F239" s="51"/>
      <c r="G239" s="90"/>
      <c r="H239" s="51"/>
      <c r="I239" s="51"/>
      <c r="J239" s="51"/>
      <c r="K239" s="51"/>
      <c r="L239" s="51"/>
      <c r="M239" s="4"/>
      <c r="N239" s="4"/>
      <c r="O239" s="51"/>
      <c r="P239" s="91"/>
      <c r="Q239" s="93"/>
      <c r="R239" s="93"/>
      <c r="S239" s="51"/>
      <c r="T239" s="51"/>
      <c r="U239" s="96"/>
      <c r="V239" s="4"/>
      <c r="W239" s="4"/>
      <c r="X239" s="4"/>
      <c r="Y239" s="4"/>
      <c r="Z239" s="4"/>
      <c r="AA239" s="4"/>
      <c r="AC239" s="4"/>
      <c r="AD239" s="4"/>
      <c r="AE239" s="81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1:56" ht="15.75" customHeight="1">
      <c r="A240" s="4"/>
      <c r="B240" s="51"/>
      <c r="C240" s="51"/>
      <c r="D240" s="51"/>
      <c r="E240" s="51"/>
      <c r="F240" s="51"/>
      <c r="G240" s="90"/>
      <c r="H240" s="51"/>
      <c r="I240" s="51"/>
      <c r="J240" s="51"/>
      <c r="K240" s="51"/>
      <c r="L240" s="51"/>
      <c r="M240" s="4"/>
      <c r="N240" s="4"/>
      <c r="O240" s="51"/>
      <c r="P240" s="91"/>
      <c r="Q240" s="93"/>
      <c r="R240" s="93"/>
      <c r="S240" s="51"/>
      <c r="T240" s="51"/>
      <c r="U240" s="96"/>
      <c r="V240" s="4"/>
      <c r="W240" s="4"/>
      <c r="X240" s="4"/>
      <c r="Y240" s="4"/>
      <c r="Z240" s="4"/>
      <c r="AA240" s="4"/>
      <c r="AC240" s="4"/>
      <c r="AD240" s="4"/>
      <c r="AE240" s="81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1:56" ht="15.75" customHeight="1">
      <c r="A241" s="4"/>
      <c r="B241" s="51"/>
      <c r="C241" s="51"/>
      <c r="D241" s="51"/>
      <c r="E241" s="51"/>
      <c r="F241" s="51"/>
      <c r="G241" s="90"/>
      <c r="H241" s="51"/>
      <c r="I241" s="51"/>
      <c r="J241" s="51"/>
      <c r="K241" s="51"/>
      <c r="L241" s="51"/>
      <c r="M241" s="4"/>
      <c r="N241" s="4"/>
      <c r="O241" s="51"/>
      <c r="P241" s="91"/>
      <c r="Q241" s="93"/>
      <c r="R241" s="93"/>
      <c r="S241" s="51"/>
      <c r="T241" s="51"/>
      <c r="U241" s="96"/>
      <c r="V241" s="4"/>
      <c r="W241" s="4"/>
      <c r="X241" s="4"/>
      <c r="Y241" s="4"/>
      <c r="Z241" s="4"/>
      <c r="AA241" s="4"/>
      <c r="AC241" s="4"/>
      <c r="AD241" s="4"/>
      <c r="AE241" s="81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1:56" ht="15.75" customHeight="1">
      <c r="A242" s="4"/>
      <c r="B242" s="51"/>
      <c r="C242" s="51"/>
      <c r="D242" s="51"/>
      <c r="E242" s="51"/>
      <c r="F242" s="51"/>
      <c r="G242" s="90"/>
      <c r="H242" s="51"/>
      <c r="I242" s="51"/>
      <c r="J242" s="51"/>
      <c r="K242" s="51"/>
      <c r="L242" s="51"/>
      <c r="M242" s="4"/>
      <c r="N242" s="4"/>
      <c r="O242" s="51"/>
      <c r="P242" s="91"/>
      <c r="Q242" s="93"/>
      <c r="R242" s="93"/>
      <c r="S242" s="51"/>
      <c r="T242" s="51"/>
      <c r="U242" s="96"/>
      <c r="V242" s="4"/>
      <c r="W242" s="4"/>
      <c r="X242" s="4"/>
      <c r="Y242" s="4"/>
      <c r="Z242" s="4"/>
      <c r="AA242" s="4"/>
      <c r="AC242" s="4"/>
      <c r="AD242" s="4"/>
      <c r="AE242" s="81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1:56" ht="15.75" customHeight="1">
      <c r="A243" s="4"/>
      <c r="B243" s="51"/>
      <c r="C243" s="51"/>
      <c r="D243" s="51"/>
      <c r="E243" s="51"/>
      <c r="F243" s="51"/>
      <c r="G243" s="90"/>
      <c r="H243" s="51"/>
      <c r="I243" s="51"/>
      <c r="J243" s="51"/>
      <c r="K243" s="51"/>
      <c r="L243" s="51"/>
      <c r="M243" s="4"/>
      <c r="N243" s="4"/>
      <c r="O243" s="51"/>
      <c r="P243" s="91"/>
      <c r="Q243" s="93"/>
      <c r="R243" s="93"/>
      <c r="S243" s="51"/>
      <c r="T243" s="51"/>
      <c r="U243" s="96"/>
      <c r="V243" s="4"/>
      <c r="W243" s="4"/>
      <c r="X243" s="4"/>
      <c r="Y243" s="4"/>
      <c r="Z243" s="4"/>
      <c r="AA243" s="4"/>
      <c r="AC243" s="4"/>
      <c r="AD243" s="4"/>
      <c r="AE243" s="81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1:56" ht="15.75" customHeight="1">
      <c r="A244" s="4"/>
      <c r="B244" s="51"/>
      <c r="C244" s="51"/>
      <c r="D244" s="51"/>
      <c r="E244" s="51"/>
      <c r="F244" s="51"/>
      <c r="G244" s="90"/>
      <c r="H244" s="51"/>
      <c r="I244" s="51"/>
      <c r="J244" s="51"/>
      <c r="K244" s="51"/>
      <c r="L244" s="51"/>
      <c r="M244" s="4"/>
      <c r="N244" s="4"/>
      <c r="O244" s="51"/>
      <c r="P244" s="91"/>
      <c r="Q244" s="93"/>
      <c r="R244" s="93"/>
      <c r="S244" s="51"/>
      <c r="T244" s="51"/>
      <c r="U244" s="96"/>
      <c r="V244" s="4"/>
      <c r="W244" s="4"/>
      <c r="X244" s="4"/>
      <c r="Y244" s="4"/>
      <c r="Z244" s="4"/>
      <c r="AA244" s="4"/>
      <c r="AC244" s="4"/>
      <c r="AD244" s="4"/>
      <c r="AE244" s="81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1:56" ht="15.75" customHeight="1">
      <c r="A245" s="4"/>
      <c r="B245" s="51"/>
      <c r="C245" s="51"/>
      <c r="D245" s="51"/>
      <c r="E245" s="51"/>
      <c r="F245" s="51"/>
      <c r="G245" s="90"/>
      <c r="H245" s="51"/>
      <c r="I245" s="51"/>
      <c r="J245" s="51"/>
      <c r="K245" s="51"/>
      <c r="L245" s="51"/>
      <c r="M245" s="4"/>
      <c r="N245" s="4"/>
      <c r="O245" s="51"/>
      <c r="P245" s="91"/>
      <c r="Q245" s="93"/>
      <c r="R245" s="93"/>
      <c r="S245" s="51"/>
      <c r="T245" s="51"/>
      <c r="U245" s="96"/>
      <c r="V245" s="4"/>
      <c r="W245" s="4"/>
      <c r="X245" s="4"/>
      <c r="Y245" s="4"/>
      <c r="Z245" s="4"/>
      <c r="AA245" s="4"/>
      <c r="AC245" s="4"/>
      <c r="AD245" s="4"/>
      <c r="AE245" s="81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1:56" ht="15.75" customHeight="1">
      <c r="A246" s="4"/>
      <c r="B246" s="51"/>
      <c r="C246" s="51"/>
      <c r="D246" s="51"/>
      <c r="E246" s="51"/>
      <c r="F246" s="51"/>
      <c r="G246" s="90"/>
      <c r="H246" s="51"/>
      <c r="I246" s="51"/>
      <c r="J246" s="51"/>
      <c r="K246" s="51"/>
      <c r="L246" s="51"/>
      <c r="M246" s="4"/>
      <c r="N246" s="4"/>
      <c r="O246" s="51"/>
      <c r="P246" s="91"/>
      <c r="Q246" s="93"/>
      <c r="R246" s="93"/>
      <c r="S246" s="51"/>
      <c r="T246" s="51"/>
      <c r="U246" s="96"/>
      <c r="V246" s="4"/>
      <c r="W246" s="4"/>
      <c r="X246" s="4"/>
      <c r="Y246" s="4"/>
      <c r="Z246" s="4"/>
      <c r="AA246" s="4"/>
      <c r="AC246" s="4"/>
      <c r="AD246" s="4"/>
      <c r="AE246" s="81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1:56" ht="15.75" customHeight="1">
      <c r="A247" s="4"/>
      <c r="B247" s="51"/>
      <c r="C247" s="51"/>
      <c r="D247" s="51"/>
      <c r="E247" s="51"/>
      <c r="F247" s="51"/>
      <c r="G247" s="90"/>
      <c r="H247" s="51"/>
      <c r="I247" s="51"/>
      <c r="J247" s="51"/>
      <c r="K247" s="51"/>
      <c r="L247" s="51"/>
      <c r="M247" s="4"/>
      <c r="N247" s="4"/>
      <c r="O247" s="51"/>
      <c r="P247" s="91"/>
      <c r="Q247" s="93"/>
      <c r="R247" s="93"/>
      <c r="S247" s="51"/>
      <c r="T247" s="51"/>
      <c r="U247" s="96"/>
      <c r="V247" s="4"/>
      <c r="W247" s="4"/>
      <c r="X247" s="4"/>
      <c r="Y247" s="4"/>
      <c r="Z247" s="4"/>
      <c r="AA247" s="4"/>
      <c r="AC247" s="4"/>
      <c r="AD247" s="4"/>
      <c r="AE247" s="81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1:56" ht="15.75" customHeight="1">
      <c r="A248" s="4"/>
      <c r="B248" s="51"/>
      <c r="C248" s="51"/>
      <c r="D248" s="51"/>
      <c r="E248" s="51"/>
      <c r="F248" s="51"/>
      <c r="G248" s="90"/>
      <c r="H248" s="51"/>
      <c r="I248" s="51"/>
      <c r="J248" s="51"/>
      <c r="K248" s="51"/>
      <c r="L248" s="51"/>
      <c r="M248" s="4"/>
      <c r="N248" s="4"/>
      <c r="O248" s="51"/>
      <c r="P248" s="91"/>
      <c r="Q248" s="93"/>
      <c r="R248" s="93"/>
      <c r="S248" s="51"/>
      <c r="T248" s="51"/>
      <c r="U248" s="96"/>
      <c r="V248" s="4"/>
      <c r="W248" s="4"/>
      <c r="X248" s="4"/>
      <c r="Y248" s="4"/>
      <c r="Z248" s="4"/>
      <c r="AA248" s="4"/>
      <c r="AC248" s="4"/>
      <c r="AD248" s="4"/>
      <c r="AE248" s="81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1:56" ht="15.75" customHeight="1">
      <c r="A249" s="4"/>
      <c r="B249" s="51"/>
      <c r="C249" s="51"/>
      <c r="D249" s="51"/>
      <c r="E249" s="51"/>
      <c r="F249" s="51"/>
      <c r="G249" s="90"/>
      <c r="H249" s="51"/>
      <c r="I249" s="51"/>
      <c r="J249" s="51"/>
      <c r="K249" s="51"/>
      <c r="L249" s="51"/>
      <c r="M249" s="4"/>
      <c r="N249" s="4"/>
      <c r="O249" s="51"/>
      <c r="P249" s="91"/>
      <c r="Q249" s="93"/>
      <c r="R249" s="93"/>
      <c r="S249" s="51"/>
      <c r="T249" s="51"/>
      <c r="U249" s="96"/>
      <c r="V249" s="4"/>
      <c r="W249" s="4"/>
      <c r="X249" s="4"/>
      <c r="Y249" s="4"/>
      <c r="Z249" s="4"/>
      <c r="AA249" s="4"/>
      <c r="AC249" s="4"/>
      <c r="AD249" s="4"/>
      <c r="AE249" s="81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1:56" ht="15.75" customHeight="1">
      <c r="A250" s="4"/>
      <c r="B250" s="51"/>
      <c r="C250" s="51"/>
      <c r="D250" s="51"/>
      <c r="E250" s="51"/>
      <c r="F250" s="51"/>
      <c r="G250" s="90"/>
      <c r="H250" s="51"/>
      <c r="I250" s="51"/>
      <c r="J250" s="51"/>
      <c r="K250" s="51"/>
      <c r="L250" s="51"/>
      <c r="M250" s="4"/>
      <c r="N250" s="4"/>
      <c r="O250" s="51"/>
      <c r="P250" s="91"/>
      <c r="Q250" s="93"/>
      <c r="R250" s="93"/>
      <c r="S250" s="51"/>
      <c r="T250" s="51"/>
      <c r="U250" s="96"/>
      <c r="V250" s="4"/>
      <c r="W250" s="4"/>
      <c r="X250" s="4"/>
      <c r="Y250" s="4"/>
      <c r="Z250" s="4"/>
      <c r="AA250" s="4"/>
      <c r="AC250" s="4"/>
      <c r="AD250" s="4"/>
      <c r="AE250" s="81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1:56" ht="15.75" customHeight="1">
      <c r="A251" s="4"/>
      <c r="B251" s="51"/>
      <c r="C251" s="51"/>
      <c r="D251" s="51"/>
      <c r="E251" s="51"/>
      <c r="F251" s="51"/>
      <c r="G251" s="90"/>
      <c r="H251" s="51"/>
      <c r="I251" s="51"/>
      <c r="J251" s="51"/>
      <c r="K251" s="51"/>
      <c r="L251" s="51"/>
      <c r="M251" s="4"/>
      <c r="N251" s="4"/>
      <c r="O251" s="51"/>
      <c r="P251" s="91"/>
      <c r="Q251" s="93"/>
      <c r="R251" s="93"/>
      <c r="S251" s="51"/>
      <c r="T251" s="51"/>
      <c r="U251" s="96"/>
      <c r="V251" s="4"/>
      <c r="W251" s="4"/>
      <c r="X251" s="4"/>
      <c r="Y251" s="4"/>
      <c r="Z251" s="4"/>
      <c r="AA251" s="4"/>
      <c r="AC251" s="4"/>
      <c r="AD251" s="4"/>
      <c r="AE251" s="81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1:56" ht="15.75" customHeight="1">
      <c r="A252" s="4"/>
      <c r="B252" s="51"/>
      <c r="C252" s="51"/>
      <c r="D252" s="51"/>
      <c r="E252" s="51"/>
      <c r="F252" s="51"/>
      <c r="G252" s="90"/>
      <c r="H252" s="51"/>
      <c r="I252" s="51"/>
      <c r="J252" s="51"/>
      <c r="K252" s="51"/>
      <c r="L252" s="51"/>
      <c r="M252" s="4"/>
      <c r="N252" s="4"/>
      <c r="O252" s="51"/>
      <c r="P252" s="91"/>
      <c r="Q252" s="93"/>
      <c r="R252" s="93"/>
      <c r="S252" s="51"/>
      <c r="T252" s="51"/>
      <c r="U252" s="96"/>
      <c r="V252" s="4"/>
      <c r="W252" s="4"/>
      <c r="X252" s="4"/>
      <c r="Y252" s="4"/>
      <c r="Z252" s="4"/>
      <c r="AA252" s="4"/>
      <c r="AC252" s="4"/>
      <c r="AD252" s="4"/>
      <c r="AE252" s="81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1:56" ht="15.75" customHeight="1">
      <c r="A253" s="4"/>
      <c r="B253" s="51"/>
      <c r="C253" s="51"/>
      <c r="D253" s="51"/>
      <c r="E253" s="51"/>
      <c r="F253" s="51"/>
      <c r="G253" s="90"/>
      <c r="H253" s="51"/>
      <c r="I253" s="51"/>
      <c r="J253" s="51"/>
      <c r="K253" s="51"/>
      <c r="L253" s="51"/>
      <c r="M253" s="4"/>
      <c r="N253" s="4"/>
      <c r="O253" s="51"/>
      <c r="P253" s="91"/>
      <c r="Q253" s="93"/>
      <c r="R253" s="93"/>
      <c r="S253" s="51"/>
      <c r="T253" s="51"/>
      <c r="U253" s="96"/>
      <c r="V253" s="4"/>
      <c r="W253" s="4"/>
      <c r="X253" s="4"/>
      <c r="Y253" s="4"/>
      <c r="Z253" s="4"/>
      <c r="AA253" s="4"/>
      <c r="AC253" s="4"/>
      <c r="AD253" s="4"/>
      <c r="AE253" s="81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1:56" ht="15.75" customHeight="1">
      <c r="A254" s="4"/>
      <c r="B254" s="51"/>
      <c r="C254" s="51"/>
      <c r="D254" s="51"/>
      <c r="E254" s="51"/>
      <c r="F254" s="51"/>
      <c r="G254" s="90"/>
      <c r="H254" s="51"/>
      <c r="I254" s="51"/>
      <c r="J254" s="51"/>
      <c r="K254" s="51"/>
      <c r="L254" s="51"/>
      <c r="M254" s="4"/>
      <c r="N254" s="4"/>
      <c r="O254" s="51"/>
      <c r="P254" s="91"/>
      <c r="Q254" s="93"/>
      <c r="R254" s="93"/>
      <c r="S254" s="51"/>
      <c r="T254" s="51"/>
      <c r="U254" s="96"/>
      <c r="V254" s="4"/>
      <c r="W254" s="4"/>
      <c r="X254" s="4"/>
      <c r="Y254" s="4"/>
      <c r="Z254" s="4"/>
      <c r="AA254" s="4"/>
      <c r="AC254" s="4"/>
      <c r="AD254" s="4"/>
      <c r="AE254" s="81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1:56" ht="15.75" customHeight="1">
      <c r="A255" s="4"/>
      <c r="B255" s="51"/>
      <c r="C255" s="51"/>
      <c r="D255" s="51"/>
      <c r="E255" s="51"/>
      <c r="F255" s="51"/>
      <c r="G255" s="90"/>
      <c r="H255" s="51"/>
      <c r="I255" s="51"/>
      <c r="J255" s="51"/>
      <c r="K255" s="51"/>
      <c r="L255" s="51"/>
      <c r="M255" s="4"/>
      <c r="N255" s="4"/>
      <c r="O255" s="51"/>
      <c r="P255" s="91"/>
      <c r="Q255" s="93"/>
      <c r="R255" s="93"/>
      <c r="S255" s="51"/>
      <c r="T255" s="51"/>
      <c r="U255" s="96"/>
      <c r="V255" s="4"/>
      <c r="W255" s="4"/>
      <c r="X255" s="4"/>
      <c r="Y255" s="4"/>
      <c r="Z255" s="4"/>
      <c r="AA255" s="4"/>
      <c r="AC255" s="4"/>
      <c r="AD255" s="4"/>
      <c r="AE255" s="81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1:56" ht="15.75" customHeight="1">
      <c r="A256" s="4"/>
      <c r="B256" s="51"/>
      <c r="C256" s="51"/>
      <c r="D256" s="51"/>
      <c r="E256" s="51"/>
      <c r="F256" s="51"/>
      <c r="G256" s="90"/>
      <c r="H256" s="51"/>
      <c r="I256" s="51"/>
      <c r="J256" s="51"/>
      <c r="K256" s="51"/>
      <c r="L256" s="51"/>
      <c r="M256" s="4"/>
      <c r="N256" s="4"/>
      <c r="O256" s="51"/>
      <c r="P256" s="91"/>
      <c r="Q256" s="93"/>
      <c r="R256" s="93"/>
      <c r="S256" s="51"/>
      <c r="T256" s="51"/>
      <c r="U256" s="96"/>
      <c r="V256" s="4"/>
      <c r="W256" s="4"/>
      <c r="X256" s="4"/>
      <c r="Y256" s="4"/>
      <c r="Z256" s="4"/>
      <c r="AA256" s="4"/>
      <c r="AC256" s="4"/>
      <c r="AD256" s="4"/>
      <c r="AE256" s="81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1:56" ht="15.75" customHeight="1">
      <c r="A257" s="4"/>
      <c r="B257" s="51"/>
      <c r="C257" s="51"/>
      <c r="D257" s="51"/>
      <c r="E257" s="51"/>
      <c r="F257" s="51"/>
      <c r="G257" s="90"/>
      <c r="H257" s="51"/>
      <c r="I257" s="51"/>
      <c r="J257" s="51"/>
      <c r="K257" s="51"/>
      <c r="L257" s="51"/>
      <c r="M257" s="4"/>
      <c r="N257" s="4"/>
      <c r="O257" s="51"/>
      <c r="P257" s="91"/>
      <c r="Q257" s="93"/>
      <c r="R257" s="93"/>
      <c r="S257" s="51"/>
      <c r="T257" s="51"/>
      <c r="U257" s="96"/>
      <c r="V257" s="4"/>
      <c r="W257" s="4"/>
      <c r="X257" s="4"/>
      <c r="Y257" s="4"/>
      <c r="Z257" s="4"/>
      <c r="AA257" s="4"/>
      <c r="AC257" s="4"/>
      <c r="AD257" s="4"/>
      <c r="AE257" s="81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1:56" ht="15.75" customHeight="1">
      <c r="R258" s="93"/>
    </row>
    <row r="259" spans="1:56" ht="15.75" customHeight="1">
      <c r="R259" s="93"/>
    </row>
    <row r="260" spans="1:56" ht="15.75" customHeight="1">
      <c r="R260" s="93"/>
    </row>
    <row r="261" spans="1:56" ht="15.75" customHeight="1">
      <c r="R261" s="93"/>
    </row>
    <row r="262" spans="1:56" ht="15.75" customHeight="1">
      <c r="R262" s="93"/>
    </row>
    <row r="263" spans="1:56" ht="15.75" customHeight="1">
      <c r="R263" s="93"/>
    </row>
    <row r="264" spans="1:56" ht="15.75" customHeight="1">
      <c r="R264" s="93"/>
    </row>
    <row r="265" spans="1:56" ht="15.75" customHeight="1">
      <c r="R265" s="93"/>
    </row>
    <row r="266" spans="1:56" ht="15.75" customHeight="1">
      <c r="R266" s="93"/>
    </row>
    <row r="267" spans="1:56" ht="15.75" customHeight="1">
      <c r="R267" s="93"/>
    </row>
    <row r="268" spans="1:56" ht="15.75" customHeight="1">
      <c r="R268" s="93"/>
    </row>
    <row r="269" spans="1:56" ht="15.75" customHeight="1">
      <c r="R269" s="93"/>
    </row>
    <row r="270" spans="1:56" ht="15.75" customHeight="1">
      <c r="R270" s="93"/>
    </row>
    <row r="271" spans="1:56" ht="15.75" customHeight="1">
      <c r="R271" s="93"/>
    </row>
    <row r="272" spans="1:56" ht="15.75" customHeight="1">
      <c r="R272" s="93"/>
    </row>
    <row r="273" spans="18:18" ht="15.75" customHeight="1">
      <c r="R273" s="93"/>
    </row>
    <row r="274" spans="18:18" ht="15.75" customHeight="1">
      <c r="R274" s="93"/>
    </row>
    <row r="275" spans="18:18" ht="15.75" customHeight="1">
      <c r="R275" s="93"/>
    </row>
    <row r="276" spans="18:18" ht="15.75" customHeight="1">
      <c r="R276" s="93"/>
    </row>
    <row r="277" spans="18:18" ht="15.75" customHeight="1">
      <c r="R277" s="93"/>
    </row>
    <row r="278" spans="18:18" ht="15.75" customHeight="1">
      <c r="R278" s="93"/>
    </row>
    <row r="279" spans="18:18" ht="15.75" customHeight="1">
      <c r="R279" s="93"/>
    </row>
    <row r="280" spans="18:18" ht="15.75" customHeight="1">
      <c r="R280" s="93"/>
    </row>
    <row r="281" spans="18:18" ht="15.75" customHeight="1">
      <c r="R281" s="93"/>
    </row>
    <row r="282" spans="18:18" ht="15.75" customHeight="1">
      <c r="R282" s="93"/>
    </row>
    <row r="283" spans="18:18" ht="15.75" customHeight="1">
      <c r="R283" s="93"/>
    </row>
    <row r="284" spans="18:18" ht="15.75" customHeight="1">
      <c r="R284" s="93"/>
    </row>
    <row r="285" spans="18:18" ht="15.75" customHeight="1">
      <c r="R285" s="93"/>
    </row>
    <row r="286" spans="18:18" ht="15.75" customHeight="1">
      <c r="R286" s="93"/>
    </row>
    <row r="287" spans="18:18" ht="15.75" customHeight="1">
      <c r="R287" s="93"/>
    </row>
    <row r="288" spans="18:18" ht="15.75" customHeight="1">
      <c r="R288" s="93"/>
    </row>
    <row r="289" spans="18:18" ht="15.75" customHeight="1">
      <c r="R289" s="93"/>
    </row>
    <row r="290" spans="18:18" ht="15.75" customHeight="1">
      <c r="R290" s="93"/>
    </row>
    <row r="291" spans="18:18" ht="15.75" customHeight="1">
      <c r="R291" s="93"/>
    </row>
    <row r="292" spans="18:18" ht="15.75" customHeight="1">
      <c r="R292" s="93"/>
    </row>
    <row r="293" spans="18:18" ht="15.75" customHeight="1">
      <c r="R293" s="93"/>
    </row>
    <row r="294" spans="18:18" ht="15.75" customHeight="1">
      <c r="R294" s="93"/>
    </row>
    <row r="295" spans="18:18" ht="15.75" customHeight="1">
      <c r="R295" s="93"/>
    </row>
    <row r="296" spans="18:18" ht="15.75" customHeight="1">
      <c r="R296" s="93"/>
    </row>
    <row r="297" spans="18:18" ht="15.75" customHeight="1">
      <c r="R297" s="93"/>
    </row>
    <row r="298" spans="18:18" ht="15.75" customHeight="1">
      <c r="R298" s="93"/>
    </row>
    <row r="299" spans="18:18" ht="15.75" customHeight="1">
      <c r="R299" s="93"/>
    </row>
    <row r="300" spans="18:18" ht="15.75" customHeight="1">
      <c r="R300" s="93"/>
    </row>
    <row r="301" spans="18:18" ht="15.75" customHeight="1">
      <c r="R301" s="93"/>
    </row>
    <row r="302" spans="18:18" ht="15.75" customHeight="1">
      <c r="R302" s="93"/>
    </row>
    <row r="303" spans="18:18" ht="15.75" customHeight="1">
      <c r="R303" s="93"/>
    </row>
    <row r="304" spans="18:18" ht="15.75" customHeight="1">
      <c r="R304" s="93"/>
    </row>
    <row r="305" spans="18:18" ht="15.75" customHeight="1">
      <c r="R305" s="93"/>
    </row>
    <row r="306" spans="18:18" ht="15.75" customHeight="1">
      <c r="R306" s="93"/>
    </row>
    <row r="307" spans="18:18" ht="15.75" customHeight="1">
      <c r="R307" s="93"/>
    </row>
    <row r="308" spans="18:18" ht="15.75" customHeight="1">
      <c r="R308" s="93"/>
    </row>
    <row r="309" spans="18:18" ht="15.75" customHeight="1">
      <c r="R309" s="93"/>
    </row>
    <row r="310" spans="18:18" ht="15.75" customHeight="1">
      <c r="R310" s="93"/>
    </row>
    <row r="311" spans="18:18" ht="15.75" customHeight="1">
      <c r="R311" s="93"/>
    </row>
    <row r="312" spans="18:18" ht="15.75" customHeight="1">
      <c r="R312" s="93"/>
    </row>
    <row r="313" spans="18:18" ht="15.75" customHeight="1">
      <c r="R313" s="93"/>
    </row>
    <row r="314" spans="18:18" ht="15.75" customHeight="1">
      <c r="R314" s="93"/>
    </row>
    <row r="315" spans="18:18" ht="15.75" customHeight="1">
      <c r="R315" s="93"/>
    </row>
    <row r="316" spans="18:18" ht="15.75" customHeight="1">
      <c r="R316" s="93"/>
    </row>
    <row r="317" spans="18:18" ht="15.75" customHeight="1">
      <c r="R317" s="93"/>
    </row>
    <row r="318" spans="18:18" ht="15.75" customHeight="1">
      <c r="R318" s="93"/>
    </row>
    <row r="319" spans="18:18" ht="15.75" customHeight="1">
      <c r="R319" s="93"/>
    </row>
    <row r="320" spans="18:18" ht="15.75" customHeight="1">
      <c r="R320" s="93"/>
    </row>
    <row r="321" spans="18:18" ht="15.75" customHeight="1">
      <c r="R321" s="93"/>
    </row>
    <row r="322" spans="18:18" ht="15.75" customHeight="1">
      <c r="R322" s="93"/>
    </row>
    <row r="323" spans="18:18" ht="15.75" customHeight="1">
      <c r="R323" s="93"/>
    </row>
    <row r="324" spans="18:18" ht="15.75" customHeight="1">
      <c r="R324" s="93"/>
    </row>
    <row r="325" spans="18:18" ht="15.75" customHeight="1">
      <c r="R325" s="93"/>
    </row>
    <row r="326" spans="18:18" ht="15.75" customHeight="1">
      <c r="R326" s="93"/>
    </row>
    <row r="327" spans="18:18" ht="15.75" customHeight="1">
      <c r="R327" s="93"/>
    </row>
    <row r="328" spans="18:18" ht="15.75" customHeight="1">
      <c r="R328" s="93"/>
    </row>
    <row r="329" spans="18:18" ht="15.75" customHeight="1">
      <c r="R329" s="93"/>
    </row>
    <row r="330" spans="18:18" ht="15.75" customHeight="1">
      <c r="R330" s="93"/>
    </row>
    <row r="331" spans="18:18" ht="15.75" customHeight="1">
      <c r="R331" s="93"/>
    </row>
    <row r="332" spans="18:18" ht="15.75" customHeight="1">
      <c r="R332" s="93"/>
    </row>
    <row r="333" spans="18:18" ht="15.75" customHeight="1">
      <c r="R333" s="93"/>
    </row>
    <row r="334" spans="18:18" ht="15.75" customHeight="1">
      <c r="R334" s="93"/>
    </row>
    <row r="335" spans="18:18" ht="15.75" customHeight="1">
      <c r="R335" s="93"/>
    </row>
    <row r="336" spans="18:18" ht="15.75" customHeight="1">
      <c r="R336" s="93"/>
    </row>
    <row r="337" spans="18:18" ht="15.75" customHeight="1">
      <c r="R337" s="93"/>
    </row>
    <row r="338" spans="18:18" ht="15.75" customHeight="1">
      <c r="R338" s="93"/>
    </row>
    <row r="339" spans="18:18" ht="15.75" customHeight="1">
      <c r="R339" s="93"/>
    </row>
    <row r="340" spans="18:18" ht="15.75" customHeight="1">
      <c r="R340" s="93"/>
    </row>
    <row r="341" spans="18:18" ht="15.75" customHeight="1">
      <c r="R341" s="93"/>
    </row>
    <row r="342" spans="18:18" ht="15.75" customHeight="1">
      <c r="R342" s="93"/>
    </row>
    <row r="343" spans="18:18" ht="15.75" customHeight="1">
      <c r="R343" s="93"/>
    </row>
    <row r="344" spans="18:18" ht="15.75" customHeight="1">
      <c r="R344" s="93"/>
    </row>
    <row r="345" spans="18:18" ht="15.75" customHeight="1">
      <c r="R345" s="93"/>
    </row>
    <row r="346" spans="18:18" ht="15.75" customHeight="1">
      <c r="R346" s="93"/>
    </row>
    <row r="347" spans="18:18" ht="15.75" customHeight="1">
      <c r="R347" s="93"/>
    </row>
    <row r="348" spans="18:18" ht="15.75" customHeight="1">
      <c r="R348" s="93"/>
    </row>
    <row r="349" spans="18:18" ht="15.75" customHeight="1">
      <c r="R349" s="93"/>
    </row>
    <row r="350" spans="18:18" ht="15.75" customHeight="1">
      <c r="R350" s="93"/>
    </row>
    <row r="351" spans="18:18" ht="15.75" customHeight="1">
      <c r="R351" s="93"/>
    </row>
    <row r="352" spans="18:18" ht="15.75" customHeight="1">
      <c r="R352" s="93"/>
    </row>
    <row r="353" spans="18:18" ht="15.75" customHeight="1">
      <c r="R353" s="93"/>
    </row>
    <row r="354" spans="18:18" ht="15.75" customHeight="1">
      <c r="R354" s="93"/>
    </row>
    <row r="355" spans="18:18" ht="15.75" customHeight="1">
      <c r="R355" s="93"/>
    </row>
    <row r="356" spans="18:18" ht="15.75" customHeight="1">
      <c r="R356" s="93"/>
    </row>
    <row r="357" spans="18:18" ht="15.75" customHeight="1">
      <c r="R357" s="93"/>
    </row>
    <row r="358" spans="18:18" ht="15.75" customHeight="1">
      <c r="R358" s="93"/>
    </row>
    <row r="359" spans="18:18" ht="15.75" customHeight="1">
      <c r="R359" s="93"/>
    </row>
    <row r="360" spans="18:18" ht="15.75" customHeight="1">
      <c r="R360" s="93"/>
    </row>
    <row r="361" spans="18:18" ht="15.75" customHeight="1">
      <c r="R361" s="93"/>
    </row>
    <row r="362" spans="18:18" ht="15.75" customHeight="1">
      <c r="R362" s="93"/>
    </row>
    <row r="363" spans="18:18" ht="15.75" customHeight="1">
      <c r="R363" s="93"/>
    </row>
    <row r="364" spans="18:18" ht="15.75" customHeight="1">
      <c r="R364" s="93"/>
    </row>
    <row r="365" spans="18:18" ht="15.75" customHeight="1">
      <c r="R365" s="93"/>
    </row>
    <row r="366" spans="18:18" ht="15.75" customHeight="1">
      <c r="R366" s="93"/>
    </row>
    <row r="367" spans="18:18" ht="15.75" customHeight="1">
      <c r="R367" s="93"/>
    </row>
    <row r="368" spans="18:18" ht="15.75" customHeight="1">
      <c r="R368" s="93"/>
    </row>
    <row r="369" spans="18:18" ht="15.75" customHeight="1">
      <c r="R369" s="93"/>
    </row>
    <row r="370" spans="18:18" ht="15.75" customHeight="1">
      <c r="R370" s="93"/>
    </row>
    <row r="371" spans="18:18" ht="15.75" customHeight="1">
      <c r="R371" s="93"/>
    </row>
    <row r="372" spans="18:18" ht="15.75" customHeight="1">
      <c r="R372" s="93"/>
    </row>
    <row r="373" spans="18:18" ht="15.75" customHeight="1">
      <c r="R373" s="93"/>
    </row>
    <row r="374" spans="18:18" ht="15.75" customHeight="1">
      <c r="R374" s="93"/>
    </row>
    <row r="375" spans="18:18" ht="15.75" customHeight="1">
      <c r="R375" s="93"/>
    </row>
    <row r="376" spans="18:18" ht="15.75" customHeight="1">
      <c r="R376" s="93"/>
    </row>
    <row r="377" spans="18:18" ht="15.75" customHeight="1">
      <c r="R377" s="93"/>
    </row>
    <row r="378" spans="18:18" ht="15.75" customHeight="1">
      <c r="R378" s="93"/>
    </row>
    <row r="379" spans="18:18" ht="15.75" customHeight="1">
      <c r="R379" s="93"/>
    </row>
    <row r="380" spans="18:18" ht="15.75" customHeight="1">
      <c r="R380" s="93"/>
    </row>
    <row r="381" spans="18:18" ht="15.75" customHeight="1">
      <c r="R381" s="93"/>
    </row>
    <row r="382" spans="18:18" ht="15.75" customHeight="1">
      <c r="R382" s="93"/>
    </row>
    <row r="383" spans="18:18" ht="15.75" customHeight="1">
      <c r="R383" s="93"/>
    </row>
    <row r="384" spans="18:18" ht="15.75" customHeight="1">
      <c r="R384" s="93"/>
    </row>
    <row r="385" spans="18:18" ht="15.75" customHeight="1">
      <c r="R385" s="93"/>
    </row>
    <row r="386" spans="18:18" ht="15.75" customHeight="1">
      <c r="R386" s="93"/>
    </row>
    <row r="387" spans="18:18" ht="15.75" customHeight="1">
      <c r="R387" s="93"/>
    </row>
    <row r="388" spans="18:18" ht="15.75" customHeight="1">
      <c r="R388" s="93"/>
    </row>
    <row r="389" spans="18:18" ht="15.75" customHeight="1">
      <c r="R389" s="93"/>
    </row>
    <row r="390" spans="18:18" ht="15.75" customHeight="1">
      <c r="R390" s="93"/>
    </row>
    <row r="391" spans="18:18" ht="15.75" customHeight="1">
      <c r="R391" s="93"/>
    </row>
    <row r="392" spans="18:18" ht="15.75" customHeight="1">
      <c r="R392" s="93"/>
    </row>
    <row r="393" spans="18:18" ht="15.75" customHeight="1">
      <c r="R393" s="93"/>
    </row>
    <row r="394" spans="18:18" ht="15.75" customHeight="1">
      <c r="R394" s="93"/>
    </row>
    <row r="395" spans="18:18" ht="15.75" customHeight="1">
      <c r="R395" s="93"/>
    </row>
    <row r="396" spans="18:18" ht="15.75" customHeight="1">
      <c r="R396" s="93"/>
    </row>
    <row r="397" spans="18:18" ht="15.75" customHeight="1">
      <c r="R397" s="93"/>
    </row>
    <row r="398" spans="18:18" ht="15.75" customHeight="1">
      <c r="R398" s="93"/>
    </row>
    <row r="399" spans="18:18" ht="15.75" customHeight="1">
      <c r="R399" s="93"/>
    </row>
    <row r="400" spans="18:18" ht="15.75" customHeight="1">
      <c r="R400" s="93"/>
    </row>
    <row r="401" spans="18:18" ht="15.75" customHeight="1">
      <c r="R401" s="93"/>
    </row>
    <row r="402" spans="18:18" ht="15.75" customHeight="1">
      <c r="R402" s="93"/>
    </row>
    <row r="403" spans="18:18" ht="15.75" customHeight="1">
      <c r="R403" s="93"/>
    </row>
    <row r="404" spans="18:18" ht="15.75" customHeight="1">
      <c r="R404" s="93"/>
    </row>
    <row r="405" spans="18:18" ht="15.75" customHeight="1">
      <c r="R405" s="93"/>
    </row>
    <row r="406" spans="18:18" ht="15.75" customHeight="1">
      <c r="R406" s="93"/>
    </row>
    <row r="407" spans="18:18" ht="15.75" customHeight="1">
      <c r="R407" s="93"/>
    </row>
    <row r="408" spans="18:18" ht="15.75" customHeight="1">
      <c r="R408" s="93"/>
    </row>
    <row r="409" spans="18:18" ht="15.75" customHeight="1">
      <c r="R409" s="93"/>
    </row>
    <row r="410" spans="18:18" ht="15.75" customHeight="1">
      <c r="R410" s="93"/>
    </row>
    <row r="411" spans="18:18" ht="15.75" customHeight="1">
      <c r="R411" s="93"/>
    </row>
    <row r="412" spans="18:18" ht="15.75" customHeight="1">
      <c r="R412" s="93"/>
    </row>
    <row r="413" spans="18:18" ht="15.75" customHeight="1">
      <c r="R413" s="93"/>
    </row>
    <row r="414" spans="18:18" ht="15.75" customHeight="1">
      <c r="R414" s="93"/>
    </row>
    <row r="415" spans="18:18" ht="15.75" customHeight="1">
      <c r="R415" s="93"/>
    </row>
    <row r="416" spans="18:18" ht="15.75" customHeight="1">
      <c r="R416" s="93"/>
    </row>
    <row r="417" spans="18:18" ht="15.75" customHeight="1">
      <c r="R417" s="93"/>
    </row>
    <row r="418" spans="18:18" ht="15.75" customHeight="1">
      <c r="R418" s="93"/>
    </row>
    <row r="419" spans="18:18" ht="15.75" customHeight="1">
      <c r="R419" s="93"/>
    </row>
    <row r="420" spans="18:18" ht="15.75" customHeight="1">
      <c r="R420" s="93"/>
    </row>
    <row r="421" spans="18:18" ht="15.75" customHeight="1">
      <c r="R421" s="93"/>
    </row>
    <row r="422" spans="18:18" ht="15.75" customHeight="1">
      <c r="R422" s="93"/>
    </row>
    <row r="423" spans="18:18" ht="15.75" customHeight="1">
      <c r="R423" s="93"/>
    </row>
    <row r="424" spans="18:18" ht="15.75" customHeight="1">
      <c r="R424" s="93"/>
    </row>
    <row r="425" spans="18:18" ht="15.75" customHeight="1">
      <c r="R425" s="93"/>
    </row>
    <row r="426" spans="18:18" ht="15.75" customHeight="1">
      <c r="R426" s="93"/>
    </row>
    <row r="427" spans="18:18" ht="15.75" customHeight="1">
      <c r="R427" s="93"/>
    </row>
    <row r="428" spans="18:18" ht="15.75" customHeight="1">
      <c r="R428" s="93"/>
    </row>
    <row r="429" spans="18:18" ht="15.75" customHeight="1">
      <c r="R429" s="93"/>
    </row>
    <row r="430" spans="18:18" ht="15.75" customHeight="1">
      <c r="R430" s="93"/>
    </row>
    <row r="431" spans="18:18" ht="15.75" customHeight="1">
      <c r="R431" s="93"/>
    </row>
    <row r="432" spans="18:18" ht="15.75" customHeight="1">
      <c r="R432" s="93"/>
    </row>
    <row r="433" spans="18:18" ht="15.75" customHeight="1">
      <c r="R433" s="93"/>
    </row>
    <row r="434" spans="18:18" ht="15.75" customHeight="1">
      <c r="R434" s="93"/>
    </row>
    <row r="435" spans="18:18" ht="15.75" customHeight="1">
      <c r="R435" s="93"/>
    </row>
    <row r="436" spans="18:18" ht="15.75" customHeight="1">
      <c r="R436" s="93"/>
    </row>
    <row r="437" spans="18:18" ht="15.75" customHeight="1">
      <c r="R437" s="93"/>
    </row>
    <row r="438" spans="18:18" ht="15.75" customHeight="1">
      <c r="R438" s="93"/>
    </row>
    <row r="439" spans="18:18" ht="15.75" customHeight="1">
      <c r="R439" s="93"/>
    </row>
    <row r="440" spans="18:18" ht="15.75" customHeight="1">
      <c r="R440" s="93"/>
    </row>
    <row r="441" spans="18:18" ht="15.75" customHeight="1">
      <c r="R441" s="93"/>
    </row>
    <row r="442" spans="18:18" ht="15.75" customHeight="1">
      <c r="R442" s="93"/>
    </row>
    <row r="443" spans="18:18" ht="15.75" customHeight="1">
      <c r="R443" s="93"/>
    </row>
    <row r="444" spans="18:18" ht="15.75" customHeight="1">
      <c r="R444" s="93"/>
    </row>
    <row r="445" spans="18:18" ht="15.75" customHeight="1">
      <c r="R445" s="93"/>
    </row>
    <row r="446" spans="18:18" ht="15.75" customHeight="1">
      <c r="R446" s="93"/>
    </row>
    <row r="447" spans="18:18" ht="15.75" customHeight="1">
      <c r="R447" s="93"/>
    </row>
    <row r="448" spans="18:18" ht="15.75" customHeight="1">
      <c r="R448" s="93"/>
    </row>
    <row r="449" spans="18:18" ht="15.75" customHeight="1">
      <c r="R449" s="93"/>
    </row>
    <row r="450" spans="18:18" ht="15.75" customHeight="1">
      <c r="R450" s="93"/>
    </row>
    <row r="451" spans="18:18" ht="15.75" customHeight="1">
      <c r="R451" s="93"/>
    </row>
    <row r="452" spans="18:18" ht="15.75" customHeight="1">
      <c r="R452" s="93"/>
    </row>
    <row r="453" spans="18:18" ht="15.75" customHeight="1">
      <c r="R453" s="93"/>
    </row>
    <row r="454" spans="18:18" ht="15.75" customHeight="1">
      <c r="R454" s="93"/>
    </row>
    <row r="455" spans="18:18" ht="15.75" customHeight="1">
      <c r="R455" s="93"/>
    </row>
    <row r="456" spans="18:18" ht="15.75" customHeight="1">
      <c r="R456" s="93"/>
    </row>
    <row r="457" spans="18:18" ht="15.75" customHeight="1">
      <c r="R457" s="93"/>
    </row>
    <row r="458" spans="18:18" ht="15.75" customHeight="1">
      <c r="R458" s="93"/>
    </row>
    <row r="459" spans="18:18" ht="15.75" customHeight="1">
      <c r="R459" s="93"/>
    </row>
    <row r="460" spans="18:18" ht="15.75" customHeight="1">
      <c r="R460" s="93"/>
    </row>
    <row r="461" spans="18:18" ht="15.75" customHeight="1">
      <c r="R461" s="93"/>
    </row>
    <row r="462" spans="18:18" ht="15.75" customHeight="1">
      <c r="R462" s="93"/>
    </row>
    <row r="463" spans="18:18" ht="15.75" customHeight="1">
      <c r="R463" s="93"/>
    </row>
    <row r="464" spans="18:18" ht="15.75" customHeight="1">
      <c r="R464" s="93"/>
    </row>
    <row r="465" spans="18:18" ht="15.75" customHeight="1">
      <c r="R465" s="93"/>
    </row>
    <row r="466" spans="18:18" ht="15.75" customHeight="1">
      <c r="R466" s="93"/>
    </row>
    <row r="467" spans="18:18" ht="15.75" customHeight="1">
      <c r="R467" s="93"/>
    </row>
    <row r="468" spans="18:18" ht="15.75" customHeight="1">
      <c r="R468" s="93"/>
    </row>
    <row r="469" spans="18:18" ht="15.75" customHeight="1">
      <c r="R469" s="93"/>
    </row>
    <row r="470" spans="18:18" ht="15.75" customHeight="1">
      <c r="R470" s="93"/>
    </row>
    <row r="471" spans="18:18" ht="15.75" customHeight="1">
      <c r="R471" s="93"/>
    </row>
    <row r="472" spans="18:18" ht="15.75" customHeight="1">
      <c r="R472" s="93"/>
    </row>
    <row r="473" spans="18:18" ht="15.75" customHeight="1">
      <c r="R473" s="93"/>
    </row>
    <row r="474" spans="18:18" ht="15.75" customHeight="1">
      <c r="R474" s="93"/>
    </row>
    <row r="475" spans="18:18" ht="15.75" customHeight="1">
      <c r="R475" s="93"/>
    </row>
    <row r="476" spans="18:18" ht="15.75" customHeight="1">
      <c r="R476" s="93"/>
    </row>
    <row r="477" spans="18:18" ht="15.75" customHeight="1">
      <c r="R477" s="93"/>
    </row>
    <row r="478" spans="18:18" ht="15.75" customHeight="1">
      <c r="R478" s="93"/>
    </row>
    <row r="479" spans="18:18" ht="15.75" customHeight="1">
      <c r="R479" s="93"/>
    </row>
    <row r="480" spans="18:18" ht="15.75" customHeight="1">
      <c r="R480" s="93"/>
    </row>
    <row r="481" spans="18:18" ht="15.75" customHeight="1">
      <c r="R481" s="93"/>
    </row>
    <row r="482" spans="18:18" ht="15.75" customHeight="1">
      <c r="R482" s="93"/>
    </row>
    <row r="483" spans="18:18" ht="15.75" customHeight="1">
      <c r="R483" s="93"/>
    </row>
    <row r="484" spans="18:18" ht="15.75" customHeight="1">
      <c r="R484" s="93"/>
    </row>
    <row r="485" spans="18:18" ht="15.75" customHeight="1">
      <c r="R485" s="93"/>
    </row>
    <row r="486" spans="18:18" ht="15.75" customHeight="1">
      <c r="R486" s="93"/>
    </row>
    <row r="487" spans="18:18" ht="15.75" customHeight="1">
      <c r="R487" s="93"/>
    </row>
    <row r="488" spans="18:18" ht="15.75" customHeight="1">
      <c r="R488" s="93"/>
    </row>
    <row r="489" spans="18:18" ht="15.75" customHeight="1">
      <c r="R489" s="93"/>
    </row>
    <row r="490" spans="18:18" ht="15.75" customHeight="1">
      <c r="R490" s="93"/>
    </row>
    <row r="491" spans="18:18" ht="15.75" customHeight="1">
      <c r="R491" s="93"/>
    </row>
    <row r="492" spans="18:18" ht="15.75" customHeight="1">
      <c r="R492" s="93"/>
    </row>
    <row r="493" spans="18:18" ht="15.75" customHeight="1">
      <c r="R493" s="93"/>
    </row>
    <row r="494" spans="18:18" ht="15.75" customHeight="1">
      <c r="R494" s="93"/>
    </row>
    <row r="495" spans="18:18" ht="15.75" customHeight="1">
      <c r="R495" s="93"/>
    </row>
    <row r="496" spans="18:18" ht="15.75" customHeight="1">
      <c r="R496" s="93"/>
    </row>
    <row r="497" spans="18:18" ht="15.75" customHeight="1">
      <c r="R497" s="93"/>
    </row>
    <row r="498" spans="18:18" ht="15.75" customHeight="1">
      <c r="R498" s="93"/>
    </row>
    <row r="499" spans="18:18" ht="15.75" customHeight="1">
      <c r="R499" s="93"/>
    </row>
    <row r="500" spans="18:18" ht="15.75" customHeight="1">
      <c r="R500" s="93"/>
    </row>
    <row r="501" spans="18:18" ht="15.75" customHeight="1">
      <c r="R501" s="93"/>
    </row>
    <row r="502" spans="18:18" ht="15.75" customHeight="1">
      <c r="R502" s="93"/>
    </row>
    <row r="503" spans="18:18" ht="15.75" customHeight="1">
      <c r="R503" s="93"/>
    </row>
    <row r="504" spans="18:18" ht="15.75" customHeight="1">
      <c r="R504" s="93"/>
    </row>
    <row r="505" spans="18:18" ht="15.75" customHeight="1">
      <c r="R505" s="93"/>
    </row>
    <row r="506" spans="18:18" ht="15.75" customHeight="1">
      <c r="R506" s="93"/>
    </row>
    <row r="507" spans="18:18" ht="15.75" customHeight="1">
      <c r="R507" s="93"/>
    </row>
    <row r="508" spans="18:18" ht="15.75" customHeight="1">
      <c r="R508" s="93"/>
    </row>
    <row r="509" spans="18:18" ht="15.75" customHeight="1">
      <c r="R509" s="93"/>
    </row>
    <row r="510" spans="18:18" ht="15.75" customHeight="1">
      <c r="R510" s="93"/>
    </row>
    <row r="511" spans="18:18" ht="15.75" customHeight="1">
      <c r="R511" s="93"/>
    </row>
    <row r="512" spans="18:18" ht="15.75" customHeight="1">
      <c r="R512" s="93"/>
    </row>
    <row r="513" spans="18:18" ht="15.75" customHeight="1">
      <c r="R513" s="93"/>
    </row>
    <row r="514" spans="18:18" ht="15.75" customHeight="1">
      <c r="R514" s="93"/>
    </row>
    <row r="515" spans="18:18" ht="15.75" customHeight="1">
      <c r="R515" s="93"/>
    </row>
    <row r="516" spans="18:18" ht="15.75" customHeight="1">
      <c r="R516" s="93"/>
    </row>
    <row r="517" spans="18:18" ht="15.75" customHeight="1">
      <c r="R517" s="93"/>
    </row>
    <row r="518" spans="18:18" ht="15.75" customHeight="1">
      <c r="R518" s="93"/>
    </row>
    <row r="519" spans="18:18" ht="15.75" customHeight="1">
      <c r="R519" s="93"/>
    </row>
    <row r="520" spans="18:18" ht="15.75" customHeight="1">
      <c r="R520" s="93"/>
    </row>
    <row r="521" spans="18:18" ht="15.75" customHeight="1">
      <c r="R521" s="93"/>
    </row>
    <row r="522" spans="18:18" ht="15.75" customHeight="1">
      <c r="R522" s="93"/>
    </row>
    <row r="523" spans="18:18" ht="15.75" customHeight="1">
      <c r="R523" s="93"/>
    </row>
    <row r="524" spans="18:18" ht="15.75" customHeight="1">
      <c r="R524" s="93"/>
    </row>
    <row r="525" spans="18:18" ht="15.75" customHeight="1">
      <c r="R525" s="93"/>
    </row>
    <row r="526" spans="18:18" ht="15.75" customHeight="1">
      <c r="R526" s="93"/>
    </row>
    <row r="527" spans="18:18" ht="15.75" customHeight="1">
      <c r="R527" s="93"/>
    </row>
    <row r="528" spans="18:18" ht="15.75" customHeight="1">
      <c r="R528" s="93"/>
    </row>
    <row r="529" spans="18:18" ht="15.75" customHeight="1">
      <c r="R529" s="93"/>
    </row>
    <row r="530" spans="18:18" ht="15.75" customHeight="1">
      <c r="R530" s="93"/>
    </row>
    <row r="531" spans="18:18" ht="15.75" customHeight="1">
      <c r="R531" s="93"/>
    </row>
    <row r="532" spans="18:18" ht="15.75" customHeight="1">
      <c r="R532" s="93"/>
    </row>
    <row r="533" spans="18:18" ht="15.75" customHeight="1">
      <c r="R533" s="93"/>
    </row>
    <row r="534" spans="18:18" ht="15.75" customHeight="1">
      <c r="R534" s="93"/>
    </row>
    <row r="535" spans="18:18" ht="15.75" customHeight="1">
      <c r="R535" s="93"/>
    </row>
    <row r="536" spans="18:18" ht="15.75" customHeight="1">
      <c r="R536" s="93"/>
    </row>
    <row r="537" spans="18:18" ht="15.75" customHeight="1">
      <c r="R537" s="93"/>
    </row>
    <row r="538" spans="18:18" ht="15.75" customHeight="1">
      <c r="R538" s="93"/>
    </row>
    <row r="539" spans="18:18" ht="15.75" customHeight="1">
      <c r="R539" s="93"/>
    </row>
    <row r="540" spans="18:18" ht="15.75" customHeight="1">
      <c r="R540" s="93"/>
    </row>
    <row r="541" spans="18:18" ht="15.75" customHeight="1">
      <c r="R541" s="93"/>
    </row>
    <row r="542" spans="18:18" ht="15.75" customHeight="1">
      <c r="R542" s="93"/>
    </row>
    <row r="543" spans="18:18" ht="15.75" customHeight="1">
      <c r="R543" s="93"/>
    </row>
    <row r="544" spans="18:18" ht="15.75" customHeight="1">
      <c r="R544" s="93"/>
    </row>
    <row r="545" spans="18:18" ht="15.75" customHeight="1">
      <c r="R545" s="93"/>
    </row>
    <row r="546" spans="18:18" ht="15.75" customHeight="1">
      <c r="R546" s="93"/>
    </row>
    <row r="547" spans="18:18" ht="15.75" customHeight="1">
      <c r="R547" s="93"/>
    </row>
    <row r="548" spans="18:18" ht="15.75" customHeight="1">
      <c r="R548" s="93"/>
    </row>
    <row r="549" spans="18:18" ht="15.75" customHeight="1">
      <c r="R549" s="93"/>
    </row>
    <row r="550" spans="18:18" ht="15.75" customHeight="1">
      <c r="R550" s="93"/>
    </row>
    <row r="551" spans="18:18" ht="15.75" customHeight="1">
      <c r="R551" s="93"/>
    </row>
    <row r="552" spans="18:18" ht="15.75" customHeight="1">
      <c r="R552" s="93"/>
    </row>
    <row r="553" spans="18:18" ht="15.75" customHeight="1">
      <c r="R553" s="93"/>
    </row>
    <row r="554" spans="18:18" ht="15.75" customHeight="1">
      <c r="R554" s="93"/>
    </row>
    <row r="555" spans="18:18" ht="15.75" customHeight="1">
      <c r="R555" s="93"/>
    </row>
    <row r="556" spans="18:18" ht="15.75" customHeight="1">
      <c r="R556" s="93"/>
    </row>
    <row r="557" spans="18:18" ht="15.75" customHeight="1">
      <c r="R557" s="93"/>
    </row>
    <row r="558" spans="18:18" ht="15.75" customHeight="1">
      <c r="R558" s="93"/>
    </row>
    <row r="559" spans="18:18" ht="15.75" customHeight="1">
      <c r="R559" s="93"/>
    </row>
    <row r="560" spans="18:18" ht="15.75" customHeight="1">
      <c r="R560" s="93"/>
    </row>
    <row r="561" spans="18:18" ht="15.75" customHeight="1">
      <c r="R561" s="93"/>
    </row>
    <row r="562" spans="18:18" ht="15.75" customHeight="1">
      <c r="R562" s="93"/>
    </row>
    <row r="563" spans="18:18" ht="15.75" customHeight="1">
      <c r="R563" s="93"/>
    </row>
    <row r="564" spans="18:18" ht="15.75" customHeight="1">
      <c r="R564" s="93"/>
    </row>
    <row r="565" spans="18:18" ht="15.75" customHeight="1">
      <c r="R565" s="93"/>
    </row>
    <row r="566" spans="18:18" ht="15.75" customHeight="1">
      <c r="R566" s="93"/>
    </row>
    <row r="567" spans="18:18" ht="15.75" customHeight="1">
      <c r="R567" s="93"/>
    </row>
    <row r="568" spans="18:18" ht="15.75" customHeight="1">
      <c r="R568" s="93"/>
    </row>
    <row r="569" spans="18:18" ht="15.75" customHeight="1">
      <c r="R569" s="93"/>
    </row>
    <row r="570" spans="18:18" ht="15.75" customHeight="1">
      <c r="R570" s="93"/>
    </row>
    <row r="571" spans="18:18" ht="15.75" customHeight="1">
      <c r="R571" s="93"/>
    </row>
    <row r="572" spans="18:18" ht="15.75" customHeight="1">
      <c r="R572" s="93"/>
    </row>
    <row r="573" spans="18:18" ht="15.75" customHeight="1">
      <c r="R573" s="93"/>
    </row>
    <row r="574" spans="18:18" ht="15.75" customHeight="1">
      <c r="R574" s="93"/>
    </row>
    <row r="575" spans="18:18" ht="15.75" customHeight="1">
      <c r="R575" s="93"/>
    </row>
    <row r="576" spans="18:18" ht="15.75" customHeight="1">
      <c r="R576" s="93"/>
    </row>
    <row r="577" spans="18:18" ht="15.75" customHeight="1">
      <c r="R577" s="93"/>
    </row>
    <row r="578" spans="18:18" ht="15.75" customHeight="1">
      <c r="R578" s="93"/>
    </row>
    <row r="579" spans="18:18" ht="15.75" customHeight="1">
      <c r="R579" s="93"/>
    </row>
    <row r="580" spans="18:18" ht="15.75" customHeight="1">
      <c r="R580" s="93"/>
    </row>
    <row r="581" spans="18:18" ht="15.75" customHeight="1">
      <c r="R581" s="93"/>
    </row>
    <row r="582" spans="18:18" ht="15.75" customHeight="1">
      <c r="R582" s="93"/>
    </row>
    <row r="583" spans="18:18" ht="15.75" customHeight="1">
      <c r="R583" s="93"/>
    </row>
    <row r="584" spans="18:18" ht="15.75" customHeight="1">
      <c r="R584" s="93"/>
    </row>
    <row r="585" spans="18:18" ht="15.75" customHeight="1">
      <c r="R585" s="93"/>
    </row>
    <row r="586" spans="18:18" ht="15.75" customHeight="1">
      <c r="R586" s="93"/>
    </row>
    <row r="587" spans="18:18" ht="15.75" customHeight="1">
      <c r="R587" s="93"/>
    </row>
    <row r="588" spans="18:18" ht="15.75" customHeight="1">
      <c r="R588" s="93"/>
    </row>
    <row r="589" spans="18:18" ht="15.75" customHeight="1">
      <c r="R589" s="93"/>
    </row>
    <row r="590" spans="18:18" ht="15.75" customHeight="1">
      <c r="R590" s="93"/>
    </row>
    <row r="591" spans="18:18" ht="15.75" customHeight="1">
      <c r="R591" s="93"/>
    </row>
    <row r="592" spans="18:18" ht="15.75" customHeight="1">
      <c r="R592" s="93"/>
    </row>
    <row r="593" spans="18:18" ht="15.75" customHeight="1">
      <c r="R593" s="93"/>
    </row>
    <row r="594" spans="18:18" ht="15.75" customHeight="1">
      <c r="R594" s="93"/>
    </row>
    <row r="595" spans="18:18" ht="15.75" customHeight="1">
      <c r="R595" s="93"/>
    </row>
    <row r="596" spans="18:18" ht="15.75" customHeight="1">
      <c r="R596" s="93"/>
    </row>
    <row r="597" spans="18:18" ht="15.75" customHeight="1">
      <c r="R597" s="93"/>
    </row>
    <row r="598" spans="18:18" ht="15.75" customHeight="1">
      <c r="R598" s="93"/>
    </row>
    <row r="599" spans="18:18" ht="15.75" customHeight="1">
      <c r="R599" s="93"/>
    </row>
    <row r="600" spans="18:18" ht="15.75" customHeight="1">
      <c r="R600" s="93"/>
    </row>
    <row r="601" spans="18:18" ht="15.75" customHeight="1">
      <c r="R601" s="93"/>
    </row>
    <row r="602" spans="18:18" ht="15.75" customHeight="1">
      <c r="R602" s="93"/>
    </row>
    <row r="603" spans="18:18" ht="15.75" customHeight="1">
      <c r="R603" s="93"/>
    </row>
    <row r="604" spans="18:18" ht="15.75" customHeight="1">
      <c r="R604" s="93"/>
    </row>
    <row r="605" spans="18:18" ht="15.75" customHeight="1">
      <c r="R605" s="93"/>
    </row>
    <row r="606" spans="18:18" ht="15.75" customHeight="1">
      <c r="R606" s="93"/>
    </row>
    <row r="607" spans="18:18" ht="15.75" customHeight="1">
      <c r="R607" s="93"/>
    </row>
    <row r="608" spans="18:18" ht="15.75" customHeight="1">
      <c r="R608" s="93"/>
    </row>
    <row r="609" spans="18:18" ht="15.75" customHeight="1">
      <c r="R609" s="93"/>
    </row>
    <row r="610" spans="18:18" ht="15.75" customHeight="1">
      <c r="R610" s="93"/>
    </row>
    <row r="611" spans="18:18" ht="15.75" customHeight="1">
      <c r="R611" s="93"/>
    </row>
    <row r="612" spans="18:18" ht="15.75" customHeight="1">
      <c r="R612" s="93"/>
    </row>
    <row r="613" spans="18:18" ht="15.75" customHeight="1">
      <c r="R613" s="93"/>
    </row>
    <row r="614" spans="18:18" ht="15.75" customHeight="1">
      <c r="R614" s="93"/>
    </row>
    <row r="615" spans="18:18" ht="15.75" customHeight="1">
      <c r="R615" s="93"/>
    </row>
    <row r="616" spans="18:18" ht="15.75" customHeight="1">
      <c r="R616" s="93"/>
    </row>
    <row r="617" spans="18:18" ht="15.75" customHeight="1">
      <c r="R617" s="93"/>
    </row>
    <row r="618" spans="18:18" ht="15.75" customHeight="1">
      <c r="R618" s="93"/>
    </row>
    <row r="619" spans="18:18" ht="15.75" customHeight="1">
      <c r="R619" s="93"/>
    </row>
    <row r="620" spans="18:18" ht="15.75" customHeight="1">
      <c r="R620" s="93"/>
    </row>
    <row r="621" spans="18:18" ht="15.75" customHeight="1">
      <c r="R621" s="93"/>
    </row>
    <row r="622" spans="18:18" ht="15.75" customHeight="1">
      <c r="R622" s="93"/>
    </row>
    <row r="623" spans="18:18" ht="15.75" customHeight="1">
      <c r="R623" s="93"/>
    </row>
    <row r="624" spans="18:18" ht="15.75" customHeight="1">
      <c r="R624" s="93"/>
    </row>
    <row r="625" spans="18:18" ht="15.75" customHeight="1">
      <c r="R625" s="93"/>
    </row>
    <row r="626" spans="18:18" ht="15.75" customHeight="1">
      <c r="R626" s="93"/>
    </row>
    <row r="627" spans="18:18" ht="15.75" customHeight="1">
      <c r="R627" s="93"/>
    </row>
    <row r="628" spans="18:18" ht="15.75" customHeight="1">
      <c r="R628" s="93"/>
    </row>
    <row r="629" spans="18:18" ht="15.75" customHeight="1">
      <c r="R629" s="93"/>
    </row>
    <row r="630" spans="18:18" ht="15.75" customHeight="1">
      <c r="R630" s="93"/>
    </row>
    <row r="631" spans="18:18" ht="15.75" customHeight="1">
      <c r="R631" s="93"/>
    </row>
    <row r="632" spans="18:18" ht="15.75" customHeight="1">
      <c r="R632" s="93"/>
    </row>
    <row r="633" spans="18:18" ht="15.75" customHeight="1">
      <c r="R633" s="93"/>
    </row>
    <row r="634" spans="18:18" ht="15.75" customHeight="1">
      <c r="R634" s="93"/>
    </row>
    <row r="635" spans="18:18" ht="15.75" customHeight="1">
      <c r="R635" s="93"/>
    </row>
    <row r="636" spans="18:18" ht="15.75" customHeight="1">
      <c r="R636" s="93"/>
    </row>
    <row r="637" spans="18:18" ht="15.75" customHeight="1">
      <c r="R637" s="93"/>
    </row>
    <row r="638" spans="18:18" ht="15.75" customHeight="1">
      <c r="R638" s="93"/>
    </row>
    <row r="639" spans="18:18" ht="15.75" customHeight="1">
      <c r="R639" s="93"/>
    </row>
    <row r="640" spans="18:18" ht="15.75" customHeight="1">
      <c r="R640" s="93"/>
    </row>
    <row r="641" spans="18:18" ht="15.75" customHeight="1">
      <c r="R641" s="93"/>
    </row>
    <row r="642" spans="18:18" ht="15.75" customHeight="1">
      <c r="R642" s="93"/>
    </row>
    <row r="643" spans="18:18" ht="15.75" customHeight="1">
      <c r="R643" s="93"/>
    </row>
    <row r="644" spans="18:18" ht="15.75" customHeight="1">
      <c r="R644" s="93"/>
    </row>
    <row r="645" spans="18:18" ht="15.75" customHeight="1">
      <c r="R645" s="93"/>
    </row>
    <row r="646" spans="18:18" ht="15.75" customHeight="1">
      <c r="R646" s="93"/>
    </row>
    <row r="647" spans="18:18" ht="15.75" customHeight="1">
      <c r="R647" s="93"/>
    </row>
    <row r="648" spans="18:18" ht="15.75" customHeight="1">
      <c r="R648" s="93"/>
    </row>
    <row r="649" spans="18:18" ht="15.75" customHeight="1">
      <c r="R649" s="93"/>
    </row>
    <row r="650" spans="18:18" ht="15.75" customHeight="1">
      <c r="R650" s="93"/>
    </row>
    <row r="651" spans="18:18" ht="15.75" customHeight="1">
      <c r="R651" s="93"/>
    </row>
    <row r="652" spans="18:18" ht="15.75" customHeight="1">
      <c r="R652" s="93"/>
    </row>
    <row r="653" spans="18:18" ht="15.75" customHeight="1">
      <c r="R653" s="93"/>
    </row>
    <row r="654" spans="18:18" ht="15.75" customHeight="1">
      <c r="R654" s="93"/>
    </row>
    <row r="655" spans="18:18" ht="15.75" customHeight="1">
      <c r="R655" s="93"/>
    </row>
    <row r="656" spans="18:18" ht="15.75" customHeight="1">
      <c r="R656" s="93"/>
    </row>
    <row r="657" spans="18:18" ht="15.75" customHeight="1">
      <c r="R657" s="93"/>
    </row>
    <row r="658" spans="18:18" ht="15.75" customHeight="1">
      <c r="R658" s="93"/>
    </row>
    <row r="659" spans="18:18" ht="15.75" customHeight="1">
      <c r="R659" s="93"/>
    </row>
    <row r="660" spans="18:18" ht="15.75" customHeight="1">
      <c r="R660" s="93"/>
    </row>
    <row r="661" spans="18:18" ht="15.75" customHeight="1">
      <c r="R661" s="93"/>
    </row>
    <row r="662" spans="18:18" ht="15.75" customHeight="1">
      <c r="R662" s="93"/>
    </row>
    <row r="663" spans="18:18" ht="15.75" customHeight="1">
      <c r="R663" s="93"/>
    </row>
    <row r="664" spans="18:18" ht="15.75" customHeight="1">
      <c r="R664" s="93"/>
    </row>
    <row r="665" spans="18:18" ht="15.75" customHeight="1">
      <c r="R665" s="93"/>
    </row>
    <row r="666" spans="18:18" ht="15.75" customHeight="1">
      <c r="R666" s="93"/>
    </row>
    <row r="667" spans="18:18" ht="15.75" customHeight="1">
      <c r="R667" s="93"/>
    </row>
    <row r="668" spans="18:18" ht="15.75" customHeight="1">
      <c r="R668" s="93"/>
    </row>
    <row r="669" spans="18:18" ht="15.75" customHeight="1">
      <c r="R669" s="93"/>
    </row>
    <row r="670" spans="18:18" ht="15.75" customHeight="1">
      <c r="R670" s="93"/>
    </row>
    <row r="671" spans="18:18" ht="15.75" customHeight="1">
      <c r="R671" s="93"/>
    </row>
    <row r="672" spans="18:18" ht="15.75" customHeight="1">
      <c r="R672" s="93"/>
    </row>
    <row r="673" spans="18:18" ht="15.75" customHeight="1">
      <c r="R673" s="93"/>
    </row>
    <row r="674" spans="18:18" ht="15.75" customHeight="1">
      <c r="R674" s="93"/>
    </row>
    <row r="675" spans="18:18" ht="15.75" customHeight="1">
      <c r="R675" s="93"/>
    </row>
    <row r="676" spans="18:18" ht="15.75" customHeight="1">
      <c r="R676" s="93"/>
    </row>
    <row r="677" spans="18:18" ht="15.75" customHeight="1">
      <c r="R677" s="93"/>
    </row>
    <row r="678" spans="18:18" ht="15.75" customHeight="1">
      <c r="R678" s="93"/>
    </row>
    <row r="679" spans="18:18" ht="15.75" customHeight="1">
      <c r="R679" s="93"/>
    </row>
    <row r="680" spans="18:18" ht="15.75" customHeight="1">
      <c r="R680" s="93"/>
    </row>
    <row r="681" spans="18:18" ht="15.75" customHeight="1">
      <c r="R681" s="93"/>
    </row>
    <row r="682" spans="18:18" ht="15.75" customHeight="1">
      <c r="R682" s="93"/>
    </row>
    <row r="683" spans="18:18" ht="15.75" customHeight="1">
      <c r="R683" s="93"/>
    </row>
    <row r="684" spans="18:18" ht="15.75" customHeight="1">
      <c r="R684" s="93"/>
    </row>
    <row r="685" spans="18:18" ht="15.75" customHeight="1">
      <c r="R685" s="93"/>
    </row>
    <row r="686" spans="18:18" ht="15.75" customHeight="1">
      <c r="R686" s="93"/>
    </row>
    <row r="687" spans="18:18" ht="15.75" customHeight="1">
      <c r="R687" s="93"/>
    </row>
    <row r="688" spans="18:18" ht="15.75" customHeight="1">
      <c r="R688" s="93"/>
    </row>
    <row r="689" spans="18:18" ht="15.75" customHeight="1">
      <c r="R689" s="93"/>
    </row>
    <row r="690" spans="18:18" ht="15.75" customHeight="1">
      <c r="R690" s="93"/>
    </row>
    <row r="691" spans="18:18" ht="15.75" customHeight="1">
      <c r="R691" s="93"/>
    </row>
    <row r="692" spans="18:18" ht="15.75" customHeight="1">
      <c r="R692" s="93"/>
    </row>
    <row r="693" spans="18:18" ht="15.75" customHeight="1">
      <c r="R693" s="93"/>
    </row>
    <row r="694" spans="18:18" ht="15.75" customHeight="1">
      <c r="R694" s="93"/>
    </row>
    <row r="695" spans="18:18" ht="15.75" customHeight="1">
      <c r="R695" s="93"/>
    </row>
    <row r="696" spans="18:18" ht="15.75" customHeight="1">
      <c r="R696" s="93"/>
    </row>
    <row r="697" spans="18:18" ht="15.75" customHeight="1">
      <c r="R697" s="93"/>
    </row>
    <row r="698" spans="18:18" ht="15.75" customHeight="1">
      <c r="R698" s="93"/>
    </row>
    <row r="699" spans="18:18" ht="15.75" customHeight="1">
      <c r="R699" s="93"/>
    </row>
    <row r="700" spans="18:18" ht="15.75" customHeight="1">
      <c r="R700" s="93"/>
    </row>
    <row r="701" spans="18:18" ht="15.75" customHeight="1">
      <c r="R701" s="93"/>
    </row>
    <row r="702" spans="18:18" ht="15.75" customHeight="1">
      <c r="R702" s="93"/>
    </row>
    <row r="703" spans="18:18" ht="15.75" customHeight="1">
      <c r="R703" s="93"/>
    </row>
    <row r="704" spans="18:18" ht="15.75" customHeight="1">
      <c r="R704" s="93"/>
    </row>
    <row r="705" spans="18:18" ht="15.75" customHeight="1">
      <c r="R705" s="93"/>
    </row>
    <row r="706" spans="18:18" ht="15.75" customHeight="1">
      <c r="R706" s="93"/>
    </row>
    <row r="707" spans="18:18" ht="15.75" customHeight="1">
      <c r="R707" s="93"/>
    </row>
    <row r="708" spans="18:18" ht="15.75" customHeight="1">
      <c r="R708" s="93"/>
    </row>
    <row r="709" spans="18:18" ht="15.75" customHeight="1">
      <c r="R709" s="93"/>
    </row>
    <row r="710" spans="18:18" ht="15.75" customHeight="1">
      <c r="R710" s="93"/>
    </row>
    <row r="711" spans="18:18" ht="15.75" customHeight="1">
      <c r="R711" s="93"/>
    </row>
    <row r="712" spans="18:18" ht="15.75" customHeight="1">
      <c r="R712" s="93"/>
    </row>
    <row r="713" spans="18:18" ht="15.75" customHeight="1">
      <c r="R713" s="93"/>
    </row>
    <row r="714" spans="18:18" ht="15.75" customHeight="1">
      <c r="R714" s="93"/>
    </row>
    <row r="715" spans="18:18" ht="15.75" customHeight="1">
      <c r="R715" s="93"/>
    </row>
    <row r="716" spans="18:18" ht="15.75" customHeight="1">
      <c r="R716" s="93"/>
    </row>
    <row r="717" spans="18:18" ht="15.75" customHeight="1">
      <c r="R717" s="93"/>
    </row>
    <row r="718" spans="18:18" ht="15.75" customHeight="1">
      <c r="R718" s="93"/>
    </row>
    <row r="719" spans="18:18" ht="15.75" customHeight="1">
      <c r="R719" s="93"/>
    </row>
    <row r="720" spans="18:18" ht="15.75" customHeight="1">
      <c r="R720" s="93"/>
    </row>
    <row r="721" spans="18:18" ht="15.75" customHeight="1">
      <c r="R721" s="93"/>
    </row>
    <row r="722" spans="18:18" ht="15.75" customHeight="1">
      <c r="R722" s="93"/>
    </row>
    <row r="723" spans="18:18" ht="15.75" customHeight="1">
      <c r="R723" s="93"/>
    </row>
    <row r="724" spans="18:18" ht="15.75" customHeight="1">
      <c r="R724" s="93"/>
    </row>
    <row r="725" spans="18:18" ht="15.75" customHeight="1">
      <c r="R725" s="93"/>
    </row>
    <row r="726" spans="18:18" ht="15.75" customHeight="1">
      <c r="R726" s="93"/>
    </row>
    <row r="727" spans="18:18" ht="15.75" customHeight="1">
      <c r="R727" s="93"/>
    </row>
    <row r="728" spans="18:18" ht="15.75" customHeight="1">
      <c r="R728" s="93"/>
    </row>
    <row r="729" spans="18:18" ht="15.75" customHeight="1">
      <c r="R729" s="93"/>
    </row>
    <row r="730" spans="18:18" ht="15.75" customHeight="1">
      <c r="R730" s="93"/>
    </row>
    <row r="731" spans="18:18" ht="15.75" customHeight="1">
      <c r="R731" s="93"/>
    </row>
    <row r="732" spans="18:18" ht="15.75" customHeight="1">
      <c r="R732" s="93"/>
    </row>
    <row r="733" spans="18:18" ht="15.75" customHeight="1">
      <c r="R733" s="93"/>
    </row>
    <row r="734" spans="18:18" ht="15.75" customHeight="1">
      <c r="R734" s="93"/>
    </row>
    <row r="735" spans="18:18" ht="15.75" customHeight="1">
      <c r="R735" s="93"/>
    </row>
    <row r="736" spans="18:18" ht="15.75" customHeight="1">
      <c r="R736" s="93"/>
    </row>
    <row r="737" spans="18:18" ht="15.75" customHeight="1">
      <c r="R737" s="93"/>
    </row>
    <row r="738" spans="18:18" ht="15.75" customHeight="1">
      <c r="R738" s="93"/>
    </row>
    <row r="739" spans="18:18" ht="15.75" customHeight="1">
      <c r="R739" s="93"/>
    </row>
    <row r="740" spans="18:18" ht="15.75" customHeight="1">
      <c r="R740" s="93"/>
    </row>
    <row r="741" spans="18:18" ht="15.75" customHeight="1">
      <c r="R741" s="93"/>
    </row>
    <row r="742" spans="18:18" ht="15.75" customHeight="1">
      <c r="R742" s="93"/>
    </row>
    <row r="743" spans="18:18" ht="15.75" customHeight="1">
      <c r="R743" s="93"/>
    </row>
    <row r="744" spans="18:18" ht="15.75" customHeight="1">
      <c r="R744" s="93"/>
    </row>
    <row r="745" spans="18:18" ht="15.75" customHeight="1">
      <c r="R745" s="93"/>
    </row>
    <row r="746" spans="18:18" ht="15.75" customHeight="1">
      <c r="R746" s="93"/>
    </row>
    <row r="747" spans="18:18" ht="15.75" customHeight="1">
      <c r="R747" s="93"/>
    </row>
    <row r="748" spans="18:18" ht="15.75" customHeight="1">
      <c r="R748" s="93"/>
    </row>
    <row r="749" spans="18:18" ht="15.75" customHeight="1">
      <c r="R749" s="93"/>
    </row>
    <row r="750" spans="18:18" ht="15.75" customHeight="1">
      <c r="R750" s="93"/>
    </row>
    <row r="751" spans="18:18" ht="15.75" customHeight="1">
      <c r="R751" s="93"/>
    </row>
    <row r="752" spans="18:18" ht="15.75" customHeight="1">
      <c r="R752" s="93"/>
    </row>
    <row r="753" spans="18:18" ht="15.75" customHeight="1">
      <c r="R753" s="93"/>
    </row>
    <row r="754" spans="18:18" ht="15.75" customHeight="1">
      <c r="R754" s="93"/>
    </row>
    <row r="755" spans="18:18" ht="15.75" customHeight="1">
      <c r="R755" s="93"/>
    </row>
    <row r="756" spans="18:18" ht="15.75" customHeight="1">
      <c r="R756" s="93"/>
    </row>
    <row r="757" spans="18:18" ht="15.75" customHeight="1">
      <c r="R757" s="93"/>
    </row>
    <row r="758" spans="18:18" ht="15.75" customHeight="1">
      <c r="R758" s="93"/>
    </row>
    <row r="759" spans="18:18" ht="15.75" customHeight="1">
      <c r="R759" s="93"/>
    </row>
    <row r="760" spans="18:18" ht="15.75" customHeight="1">
      <c r="R760" s="93"/>
    </row>
    <row r="761" spans="18:18" ht="15.75" customHeight="1">
      <c r="R761" s="93"/>
    </row>
    <row r="762" spans="18:18" ht="15.75" customHeight="1">
      <c r="R762" s="93"/>
    </row>
    <row r="763" spans="18:18" ht="15.75" customHeight="1">
      <c r="R763" s="93"/>
    </row>
    <row r="764" spans="18:18" ht="15.75" customHeight="1">
      <c r="R764" s="93"/>
    </row>
    <row r="765" spans="18:18" ht="15.75" customHeight="1">
      <c r="R765" s="93"/>
    </row>
    <row r="766" spans="18:18" ht="15.75" customHeight="1">
      <c r="R766" s="93"/>
    </row>
    <row r="767" spans="18:18" ht="15.75" customHeight="1">
      <c r="R767" s="93"/>
    </row>
    <row r="768" spans="18:18" ht="15.75" customHeight="1">
      <c r="R768" s="93"/>
    </row>
    <row r="769" spans="18:18" ht="15.75" customHeight="1">
      <c r="R769" s="93"/>
    </row>
    <row r="770" spans="18:18" ht="15.75" customHeight="1">
      <c r="R770" s="93"/>
    </row>
    <row r="771" spans="18:18" ht="15.75" customHeight="1">
      <c r="R771" s="93"/>
    </row>
    <row r="772" spans="18:18" ht="15.75" customHeight="1">
      <c r="R772" s="93"/>
    </row>
    <row r="773" spans="18:18" ht="15.75" customHeight="1">
      <c r="R773" s="93"/>
    </row>
    <row r="774" spans="18:18" ht="15.75" customHeight="1">
      <c r="R774" s="93"/>
    </row>
    <row r="775" spans="18:18" ht="15.75" customHeight="1">
      <c r="R775" s="93"/>
    </row>
    <row r="776" spans="18:18" ht="15.75" customHeight="1">
      <c r="R776" s="93"/>
    </row>
    <row r="777" spans="18:18" ht="15.75" customHeight="1">
      <c r="R777" s="93"/>
    </row>
    <row r="778" spans="18:18" ht="15.75" customHeight="1">
      <c r="R778" s="93"/>
    </row>
    <row r="779" spans="18:18" ht="15.75" customHeight="1">
      <c r="R779" s="93"/>
    </row>
    <row r="780" spans="18:18" ht="15.75" customHeight="1">
      <c r="R780" s="93"/>
    </row>
    <row r="781" spans="18:18" ht="15.75" customHeight="1">
      <c r="R781" s="93"/>
    </row>
    <row r="782" spans="18:18" ht="15.75" customHeight="1">
      <c r="R782" s="93"/>
    </row>
    <row r="783" spans="18:18" ht="15.75" customHeight="1">
      <c r="R783" s="93"/>
    </row>
    <row r="784" spans="18:18" ht="15.75" customHeight="1">
      <c r="R784" s="93"/>
    </row>
    <row r="785" spans="18:18" ht="15.75" customHeight="1">
      <c r="R785" s="93"/>
    </row>
    <row r="786" spans="18:18" ht="15.75" customHeight="1">
      <c r="R786" s="93"/>
    </row>
    <row r="787" spans="18:18" ht="15.75" customHeight="1">
      <c r="R787" s="93"/>
    </row>
    <row r="788" spans="18:18" ht="15.75" customHeight="1">
      <c r="R788" s="93"/>
    </row>
    <row r="789" spans="18:18" ht="15.75" customHeight="1">
      <c r="R789" s="93"/>
    </row>
    <row r="790" spans="18:18" ht="15.75" customHeight="1">
      <c r="R790" s="93"/>
    </row>
    <row r="791" spans="18:18" ht="15.75" customHeight="1">
      <c r="R791" s="93"/>
    </row>
    <row r="792" spans="18:18" ht="15.75" customHeight="1">
      <c r="R792" s="93"/>
    </row>
    <row r="793" spans="18:18" ht="15.75" customHeight="1">
      <c r="R793" s="93"/>
    </row>
    <row r="794" spans="18:18" ht="15.75" customHeight="1">
      <c r="R794" s="93"/>
    </row>
    <row r="795" spans="18:18" ht="15.75" customHeight="1">
      <c r="R795" s="93"/>
    </row>
    <row r="796" spans="18:18" ht="15.75" customHeight="1">
      <c r="R796" s="93"/>
    </row>
    <row r="797" spans="18:18" ht="15.75" customHeight="1">
      <c r="R797" s="93"/>
    </row>
    <row r="798" spans="18:18" ht="15.75" customHeight="1">
      <c r="R798" s="93"/>
    </row>
    <row r="799" spans="18:18" ht="15.75" customHeight="1">
      <c r="R799" s="93"/>
    </row>
    <row r="800" spans="18:18" ht="15.75" customHeight="1">
      <c r="R800" s="93"/>
    </row>
    <row r="801" spans="18:18" ht="15.75" customHeight="1">
      <c r="R801" s="93"/>
    </row>
    <row r="802" spans="18:18" ht="15.75" customHeight="1">
      <c r="R802" s="93"/>
    </row>
    <row r="803" spans="18:18" ht="15.75" customHeight="1">
      <c r="R803" s="93"/>
    </row>
    <row r="804" spans="18:18" ht="15.75" customHeight="1">
      <c r="R804" s="93"/>
    </row>
    <row r="805" spans="18:18" ht="15.75" customHeight="1">
      <c r="R805" s="93"/>
    </row>
    <row r="806" spans="18:18" ht="15.75" customHeight="1">
      <c r="R806" s="93"/>
    </row>
    <row r="807" spans="18:18" ht="15.75" customHeight="1">
      <c r="R807" s="93"/>
    </row>
    <row r="808" spans="18:18" ht="15.75" customHeight="1">
      <c r="R808" s="93"/>
    </row>
    <row r="809" spans="18:18" ht="15.75" customHeight="1">
      <c r="R809" s="93"/>
    </row>
    <row r="810" spans="18:18" ht="15.75" customHeight="1">
      <c r="R810" s="93"/>
    </row>
    <row r="811" spans="18:18" ht="15.75" customHeight="1">
      <c r="R811" s="93"/>
    </row>
    <row r="812" spans="18:18" ht="15.75" customHeight="1">
      <c r="R812" s="93"/>
    </row>
    <row r="813" spans="18:18" ht="15.75" customHeight="1">
      <c r="R813" s="93"/>
    </row>
    <row r="814" spans="18:18" ht="15.75" customHeight="1">
      <c r="R814" s="93"/>
    </row>
    <row r="815" spans="18:18" ht="15.75" customHeight="1">
      <c r="R815" s="93"/>
    </row>
    <row r="816" spans="18:18" ht="15.75" customHeight="1">
      <c r="R816" s="93"/>
    </row>
    <row r="817" spans="18:18" ht="15.75" customHeight="1">
      <c r="R817" s="93"/>
    </row>
    <row r="818" spans="18:18" ht="15.75" customHeight="1">
      <c r="R818" s="93"/>
    </row>
    <row r="819" spans="18:18" ht="15.75" customHeight="1">
      <c r="R819" s="93"/>
    </row>
    <row r="820" spans="18:18" ht="15.75" customHeight="1">
      <c r="R820" s="93"/>
    </row>
    <row r="821" spans="18:18" ht="15.75" customHeight="1">
      <c r="R821" s="93"/>
    </row>
    <row r="822" spans="18:18" ht="15.75" customHeight="1">
      <c r="R822" s="93"/>
    </row>
    <row r="823" spans="18:18" ht="15.75" customHeight="1">
      <c r="R823" s="93"/>
    </row>
    <row r="824" spans="18:18" ht="15.75" customHeight="1">
      <c r="R824" s="93"/>
    </row>
    <row r="825" spans="18:18" ht="15.75" customHeight="1">
      <c r="R825" s="93"/>
    </row>
    <row r="826" spans="18:18" ht="15.75" customHeight="1">
      <c r="R826" s="93"/>
    </row>
    <row r="827" spans="18:18" ht="15.75" customHeight="1">
      <c r="R827" s="93"/>
    </row>
    <row r="828" spans="18:18" ht="15.75" customHeight="1">
      <c r="R828" s="93"/>
    </row>
    <row r="829" spans="18:18" ht="15.75" customHeight="1">
      <c r="R829" s="93"/>
    </row>
    <row r="830" spans="18:18" ht="15.75" customHeight="1">
      <c r="R830" s="93"/>
    </row>
    <row r="831" spans="18:18" ht="15.75" customHeight="1">
      <c r="R831" s="93"/>
    </row>
    <row r="832" spans="18:18" ht="15.75" customHeight="1">
      <c r="R832" s="93"/>
    </row>
    <row r="833" spans="18:18" ht="15.75" customHeight="1">
      <c r="R833" s="93"/>
    </row>
    <row r="834" spans="18:18" ht="15.75" customHeight="1">
      <c r="R834" s="93"/>
    </row>
    <row r="835" spans="18:18" ht="15.75" customHeight="1">
      <c r="R835" s="93"/>
    </row>
    <row r="836" spans="18:18" ht="15.75" customHeight="1">
      <c r="R836" s="93"/>
    </row>
    <row r="837" spans="18:18" ht="15.75" customHeight="1">
      <c r="R837" s="93"/>
    </row>
    <row r="838" spans="18:18" ht="15.75" customHeight="1">
      <c r="R838" s="93"/>
    </row>
    <row r="839" spans="18:18" ht="15.75" customHeight="1">
      <c r="R839" s="93"/>
    </row>
    <row r="840" spans="18:18" ht="15.75" customHeight="1">
      <c r="R840" s="93"/>
    </row>
    <row r="841" spans="18:18" ht="15.75" customHeight="1">
      <c r="R841" s="93"/>
    </row>
    <row r="842" spans="18:18" ht="15.75" customHeight="1">
      <c r="R842" s="93"/>
    </row>
    <row r="843" spans="18:18" ht="15.75" customHeight="1">
      <c r="R843" s="93"/>
    </row>
    <row r="844" spans="18:18" ht="15.75" customHeight="1">
      <c r="R844" s="93"/>
    </row>
    <row r="845" spans="18:18" ht="15.75" customHeight="1">
      <c r="R845" s="93"/>
    </row>
    <row r="846" spans="18:18" ht="15.75" customHeight="1">
      <c r="R846" s="93"/>
    </row>
    <row r="847" spans="18:18" ht="15.75" customHeight="1">
      <c r="R847" s="93"/>
    </row>
    <row r="848" spans="18:18" ht="15.75" customHeight="1">
      <c r="R848" s="93"/>
    </row>
    <row r="849" spans="18:18" ht="15.75" customHeight="1">
      <c r="R849" s="93"/>
    </row>
    <row r="850" spans="18:18" ht="15.75" customHeight="1">
      <c r="R850" s="93"/>
    </row>
    <row r="851" spans="18:18" ht="15.75" customHeight="1">
      <c r="R851" s="93"/>
    </row>
    <row r="852" spans="18:18" ht="15.75" customHeight="1">
      <c r="R852" s="93"/>
    </row>
    <row r="853" spans="18:18" ht="15.75" customHeight="1">
      <c r="R853" s="93"/>
    </row>
    <row r="854" spans="18:18" ht="15.75" customHeight="1">
      <c r="R854" s="93"/>
    </row>
    <row r="855" spans="18:18" ht="15.75" customHeight="1">
      <c r="R855" s="93"/>
    </row>
    <row r="856" spans="18:18" ht="15.75" customHeight="1">
      <c r="R856" s="93"/>
    </row>
    <row r="857" spans="18:18" ht="15.75" customHeight="1">
      <c r="R857" s="93"/>
    </row>
    <row r="858" spans="18:18" ht="15.75" customHeight="1">
      <c r="R858" s="93"/>
    </row>
    <row r="859" spans="18:18" ht="15.75" customHeight="1">
      <c r="R859" s="93"/>
    </row>
    <row r="860" spans="18:18" ht="15.75" customHeight="1">
      <c r="R860" s="93"/>
    </row>
    <row r="861" spans="18:18" ht="15.75" customHeight="1">
      <c r="R861" s="93"/>
    </row>
    <row r="862" spans="18:18" ht="15.75" customHeight="1">
      <c r="R862" s="93"/>
    </row>
    <row r="863" spans="18:18" ht="15.75" customHeight="1">
      <c r="R863" s="93"/>
    </row>
    <row r="864" spans="18:18" ht="15.75" customHeight="1">
      <c r="R864" s="93"/>
    </row>
    <row r="865" spans="18:18" ht="15.75" customHeight="1">
      <c r="R865" s="93"/>
    </row>
    <row r="866" spans="18:18" ht="15.75" customHeight="1">
      <c r="R866" s="93"/>
    </row>
    <row r="867" spans="18:18" ht="15.75" customHeight="1">
      <c r="R867" s="93"/>
    </row>
    <row r="868" spans="18:18" ht="15.75" customHeight="1">
      <c r="R868" s="93"/>
    </row>
    <row r="869" spans="18:18" ht="15.75" customHeight="1">
      <c r="R869" s="93"/>
    </row>
    <row r="870" spans="18:18" ht="15.75" customHeight="1">
      <c r="R870" s="93"/>
    </row>
    <row r="871" spans="18:18" ht="15.75" customHeight="1">
      <c r="R871" s="93"/>
    </row>
    <row r="872" spans="18:18" ht="15.75" customHeight="1">
      <c r="R872" s="93"/>
    </row>
    <row r="873" spans="18:18" ht="15.75" customHeight="1">
      <c r="R873" s="93"/>
    </row>
    <row r="874" spans="18:18" ht="15.75" customHeight="1">
      <c r="R874" s="93"/>
    </row>
    <row r="875" spans="18:18" ht="15.75" customHeight="1">
      <c r="R875" s="93"/>
    </row>
    <row r="876" spans="18:18" ht="15.75" customHeight="1">
      <c r="R876" s="93"/>
    </row>
    <row r="877" spans="18:18" ht="15.75" customHeight="1">
      <c r="R877" s="93"/>
    </row>
    <row r="878" spans="18:18" ht="15.75" customHeight="1">
      <c r="R878" s="93"/>
    </row>
    <row r="879" spans="18:18" ht="15.75" customHeight="1">
      <c r="R879" s="93"/>
    </row>
    <row r="880" spans="18:18" ht="15.75" customHeight="1">
      <c r="R880" s="93"/>
    </row>
    <row r="881" spans="18:18" ht="15.75" customHeight="1">
      <c r="R881" s="93"/>
    </row>
    <row r="882" spans="18:18" ht="15.75" customHeight="1">
      <c r="R882" s="93"/>
    </row>
    <row r="883" spans="18:18" ht="15.75" customHeight="1">
      <c r="R883" s="93"/>
    </row>
    <row r="884" spans="18:18" ht="15.75" customHeight="1">
      <c r="R884" s="93"/>
    </row>
    <row r="885" spans="18:18" ht="15.75" customHeight="1">
      <c r="R885" s="93"/>
    </row>
    <row r="886" spans="18:18" ht="15.75" customHeight="1">
      <c r="R886" s="93"/>
    </row>
    <row r="887" spans="18:18" ht="15.75" customHeight="1">
      <c r="R887" s="93"/>
    </row>
    <row r="888" spans="18:18" ht="15.75" customHeight="1">
      <c r="R888" s="93"/>
    </row>
    <row r="889" spans="18:18" ht="15.75" customHeight="1">
      <c r="R889" s="93"/>
    </row>
    <row r="890" spans="18:18" ht="15.75" customHeight="1">
      <c r="R890" s="93"/>
    </row>
    <row r="891" spans="18:18" ht="15.75" customHeight="1">
      <c r="R891" s="93"/>
    </row>
    <row r="892" spans="18:18" ht="15.75" customHeight="1">
      <c r="R892" s="93"/>
    </row>
    <row r="893" spans="18:18" ht="15.75" customHeight="1">
      <c r="R893" s="93"/>
    </row>
    <row r="894" spans="18:18" ht="15.75" customHeight="1">
      <c r="R894" s="93"/>
    </row>
    <row r="895" spans="18:18" ht="15.75" customHeight="1">
      <c r="R895" s="93"/>
    </row>
    <row r="896" spans="18:18" ht="15.75" customHeight="1">
      <c r="R896" s="93"/>
    </row>
    <row r="897" spans="18:18" ht="15.75" customHeight="1">
      <c r="R897" s="93"/>
    </row>
    <row r="898" spans="18:18" ht="15.75" customHeight="1">
      <c r="R898" s="93"/>
    </row>
    <row r="899" spans="18:18" ht="15.75" customHeight="1">
      <c r="R899" s="93"/>
    </row>
    <row r="900" spans="18:18" ht="15.75" customHeight="1">
      <c r="R900" s="93"/>
    </row>
    <row r="901" spans="18:18" ht="15.75" customHeight="1">
      <c r="R901" s="93"/>
    </row>
    <row r="902" spans="18:18" ht="15.75" customHeight="1">
      <c r="R902" s="93"/>
    </row>
    <row r="903" spans="18:18" ht="15.75" customHeight="1">
      <c r="R903" s="93"/>
    </row>
    <row r="904" spans="18:18" ht="15.75" customHeight="1">
      <c r="R904" s="93"/>
    </row>
    <row r="905" spans="18:18" ht="15.75" customHeight="1">
      <c r="R905" s="93"/>
    </row>
    <row r="906" spans="18:18" ht="15.75" customHeight="1">
      <c r="R906" s="93"/>
    </row>
    <row r="907" spans="18:18" ht="15.75" customHeight="1">
      <c r="R907" s="93"/>
    </row>
    <row r="908" spans="18:18" ht="15.75" customHeight="1">
      <c r="R908" s="93"/>
    </row>
    <row r="909" spans="18:18" ht="15.75" customHeight="1">
      <c r="R909" s="93"/>
    </row>
    <row r="910" spans="18:18" ht="15.75" customHeight="1">
      <c r="R910" s="93"/>
    </row>
    <row r="911" spans="18:18" ht="15.75" customHeight="1">
      <c r="R911" s="93"/>
    </row>
    <row r="912" spans="18:18" ht="15.75" customHeight="1">
      <c r="R912" s="93"/>
    </row>
    <row r="913" spans="18:18" ht="15.75" customHeight="1">
      <c r="R913" s="93"/>
    </row>
    <row r="914" spans="18:18" ht="15.75" customHeight="1">
      <c r="R914" s="93"/>
    </row>
    <row r="915" spans="18:18" ht="15.75" customHeight="1">
      <c r="R915" s="93"/>
    </row>
    <row r="916" spans="18:18" ht="15.75" customHeight="1">
      <c r="R916" s="93"/>
    </row>
    <row r="917" spans="18:18" ht="15.75" customHeight="1">
      <c r="R917" s="93"/>
    </row>
    <row r="918" spans="18:18" ht="15.75" customHeight="1">
      <c r="R918" s="93"/>
    </row>
    <row r="919" spans="18:18" ht="15.75" customHeight="1">
      <c r="R919" s="93"/>
    </row>
    <row r="920" spans="18:18" ht="15.75" customHeight="1">
      <c r="R920" s="93"/>
    </row>
    <row r="921" spans="18:18" ht="15.75" customHeight="1">
      <c r="R921" s="93"/>
    </row>
    <row r="922" spans="18:18" ht="15.75" customHeight="1">
      <c r="R922" s="93"/>
    </row>
    <row r="923" spans="18:18" ht="15.75" customHeight="1">
      <c r="R923" s="93"/>
    </row>
    <row r="924" spans="18:18" ht="15.75" customHeight="1">
      <c r="R924" s="93"/>
    </row>
    <row r="925" spans="18:18" ht="15.75" customHeight="1">
      <c r="R925" s="93"/>
    </row>
    <row r="926" spans="18:18" ht="15.75" customHeight="1">
      <c r="R926" s="93"/>
    </row>
    <row r="927" spans="18:18" ht="15.75" customHeight="1">
      <c r="R927" s="93"/>
    </row>
    <row r="928" spans="18:18" ht="15.75" customHeight="1">
      <c r="R928" s="93"/>
    </row>
    <row r="929" spans="18:18" ht="15.75" customHeight="1">
      <c r="R929" s="93"/>
    </row>
    <row r="930" spans="18:18" ht="15.75" customHeight="1">
      <c r="R930" s="93"/>
    </row>
    <row r="931" spans="18:18" ht="15.75" customHeight="1">
      <c r="R931" s="93"/>
    </row>
    <row r="932" spans="18:18" ht="15.75" customHeight="1">
      <c r="R932" s="93"/>
    </row>
    <row r="933" spans="18:18" ht="15.75" customHeight="1">
      <c r="R933" s="93"/>
    </row>
    <row r="934" spans="18:18" ht="15.75" customHeight="1">
      <c r="R934" s="93"/>
    </row>
    <row r="935" spans="18:18" ht="15.75" customHeight="1">
      <c r="R935" s="93"/>
    </row>
    <row r="936" spans="18:18" ht="15.75" customHeight="1">
      <c r="R936" s="93"/>
    </row>
    <row r="937" spans="18:18" ht="15.75" customHeight="1">
      <c r="R937" s="93"/>
    </row>
    <row r="938" spans="18:18" ht="15.75" customHeight="1">
      <c r="R938" s="93"/>
    </row>
    <row r="939" spans="18:18" ht="15.75" customHeight="1">
      <c r="R939" s="93"/>
    </row>
    <row r="940" spans="18:18" ht="15.75" customHeight="1">
      <c r="R940" s="93"/>
    </row>
    <row r="941" spans="18:18" ht="15.75" customHeight="1">
      <c r="R941" s="93"/>
    </row>
    <row r="942" spans="18:18" ht="15.75" customHeight="1">
      <c r="R942" s="93"/>
    </row>
    <row r="943" spans="18:18" ht="15.75" customHeight="1">
      <c r="R943" s="93"/>
    </row>
    <row r="944" spans="18:18" ht="15.75" customHeight="1">
      <c r="R944" s="93"/>
    </row>
    <row r="945" spans="18:18" ht="15.75" customHeight="1">
      <c r="R945" s="93"/>
    </row>
    <row r="946" spans="18:18" ht="15.75" customHeight="1">
      <c r="R946" s="93"/>
    </row>
    <row r="947" spans="18:18" ht="15.75" customHeight="1">
      <c r="R947" s="93"/>
    </row>
    <row r="948" spans="18:18" ht="15.75" customHeight="1">
      <c r="R948" s="93"/>
    </row>
    <row r="949" spans="18:18" ht="15.75" customHeight="1">
      <c r="R949" s="93"/>
    </row>
    <row r="950" spans="18:18" ht="15.75" customHeight="1">
      <c r="R950" s="93"/>
    </row>
    <row r="951" spans="18:18" ht="15.75" customHeight="1">
      <c r="R951" s="93"/>
    </row>
    <row r="952" spans="18:18" ht="15.75" customHeight="1">
      <c r="R952" s="93"/>
    </row>
    <row r="953" spans="18:18" ht="15.75" customHeight="1">
      <c r="R953" s="93"/>
    </row>
    <row r="954" spans="18:18" ht="15.75" customHeight="1">
      <c r="R954" s="93"/>
    </row>
    <row r="955" spans="18:18" ht="15.75" customHeight="1">
      <c r="R955" s="93"/>
    </row>
    <row r="956" spans="18:18" ht="15.75" customHeight="1">
      <c r="R956" s="93"/>
    </row>
    <row r="957" spans="18:18" ht="15.75" customHeight="1">
      <c r="R957" s="93"/>
    </row>
    <row r="958" spans="18:18" ht="15.75" customHeight="1">
      <c r="R958" s="93"/>
    </row>
    <row r="959" spans="18:18" ht="15.75" customHeight="1">
      <c r="R959" s="93"/>
    </row>
    <row r="960" spans="18:18" ht="15.75" customHeight="1">
      <c r="R960" s="93"/>
    </row>
    <row r="961" spans="18:18" ht="15.75" customHeight="1">
      <c r="R961" s="93"/>
    </row>
    <row r="962" spans="18:18" ht="15.75" customHeight="1">
      <c r="R962" s="93"/>
    </row>
    <row r="963" spans="18:18" ht="15.75" customHeight="1">
      <c r="R963" s="93"/>
    </row>
    <row r="964" spans="18:18" ht="15.75" customHeight="1">
      <c r="R964" s="93"/>
    </row>
    <row r="965" spans="18:18" ht="15.75" customHeight="1">
      <c r="R965" s="93"/>
    </row>
    <row r="966" spans="18:18" ht="15.75" customHeight="1">
      <c r="R966" s="93"/>
    </row>
    <row r="967" spans="18:18" ht="15.75" customHeight="1">
      <c r="R967" s="93"/>
    </row>
    <row r="968" spans="18:18" ht="15.75" customHeight="1">
      <c r="R968" s="93"/>
    </row>
    <row r="969" spans="18:18" ht="15.75" customHeight="1">
      <c r="R969" s="93"/>
    </row>
    <row r="970" spans="18:18" ht="15.75" customHeight="1">
      <c r="R970" s="93"/>
    </row>
    <row r="971" spans="18:18" ht="15.75" customHeight="1">
      <c r="R971" s="93"/>
    </row>
    <row r="972" spans="18:18" ht="15.75" customHeight="1">
      <c r="R972" s="93"/>
    </row>
    <row r="973" spans="18:18" ht="15.75" customHeight="1">
      <c r="R973" s="93"/>
    </row>
    <row r="974" spans="18:18" ht="15.75" customHeight="1">
      <c r="R974" s="93"/>
    </row>
    <row r="975" spans="18:18" ht="15.75" customHeight="1">
      <c r="R975" s="93"/>
    </row>
    <row r="976" spans="18:18" ht="15.75" customHeight="1">
      <c r="R976" s="93"/>
    </row>
    <row r="977" spans="18:18" ht="15.75" customHeight="1">
      <c r="R977" s="93"/>
    </row>
    <row r="978" spans="18:18" ht="15.75" customHeight="1">
      <c r="R978" s="93"/>
    </row>
    <row r="979" spans="18:18" ht="15.75" customHeight="1">
      <c r="R979" s="93"/>
    </row>
    <row r="980" spans="18:18" ht="15.75" customHeight="1">
      <c r="R980" s="93"/>
    </row>
    <row r="981" spans="18:18" ht="15.75" customHeight="1">
      <c r="R981" s="93"/>
    </row>
    <row r="982" spans="18:18" ht="15.75" customHeight="1">
      <c r="R982" s="93"/>
    </row>
    <row r="983" spans="18:18" ht="15.75" customHeight="1">
      <c r="R983" s="93"/>
    </row>
    <row r="984" spans="18:18" ht="15.75" customHeight="1">
      <c r="R984" s="93"/>
    </row>
    <row r="985" spans="18:18" ht="15.75" customHeight="1">
      <c r="R985" s="93"/>
    </row>
    <row r="986" spans="18:18" ht="15.75" customHeight="1">
      <c r="R986" s="93"/>
    </row>
    <row r="987" spans="18:18" ht="15.75" customHeight="1">
      <c r="R987" s="93"/>
    </row>
    <row r="988" spans="18:18" ht="15.75" customHeight="1">
      <c r="R988" s="93"/>
    </row>
    <row r="989" spans="18:18" ht="15.75" customHeight="1">
      <c r="R989" s="93"/>
    </row>
    <row r="990" spans="18:18" ht="15.75" customHeight="1">
      <c r="R990" s="93"/>
    </row>
    <row r="991" spans="18:18" ht="15.75" customHeight="1">
      <c r="R991" s="93"/>
    </row>
    <row r="992" spans="18:18" ht="15.75" customHeight="1">
      <c r="R992" s="93"/>
    </row>
    <row r="993" spans="18:18" ht="15.75" customHeight="1">
      <c r="R993" s="93"/>
    </row>
    <row r="994" spans="18:18" ht="15.75" customHeight="1">
      <c r="R994" s="93"/>
    </row>
    <row r="995" spans="18:18" ht="15.75" customHeight="1">
      <c r="R995" s="93"/>
    </row>
    <row r="996" spans="18:18" ht="15.75" customHeight="1">
      <c r="R996" s="93"/>
    </row>
    <row r="997" spans="18:18" ht="15.75" customHeight="1">
      <c r="R997" s="93"/>
    </row>
    <row r="998" spans="18:18">
      <c r="R998" s="93"/>
    </row>
    <row r="999" spans="18:18">
      <c r="R999" s="93"/>
    </row>
  </sheetData>
  <autoFilter ref="C8:F52"/>
  <mergeCells count="14">
    <mergeCell ref="O8:O25"/>
    <mergeCell ref="O26:O34"/>
    <mergeCell ref="O35:O41"/>
    <mergeCell ref="B26:B34"/>
    <mergeCell ref="B35:B42"/>
    <mergeCell ref="B43:B46"/>
    <mergeCell ref="B2:I7"/>
    <mergeCell ref="J2:L2"/>
    <mergeCell ref="K3:L3"/>
    <mergeCell ref="K4:L4"/>
    <mergeCell ref="K5:L5"/>
    <mergeCell ref="K6:L6"/>
    <mergeCell ref="B8:B25"/>
    <mergeCell ref="K7:L7"/>
  </mergeCells>
  <dataValidations count="1">
    <dataValidation type="list" allowBlank="1" showErrorMessage="1" sqref="K8">
      <formula1>$S$8:$W$8</formula1>
    </dataValidation>
  </dataValidations>
  <pageMargins left="0.511811024" right="0.511811024" top="0.78740157499999996" bottom="0.78740157499999996" header="0" footer="0"/>
  <pageSetup paperSize="9" scale="1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997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14.42578125" defaultRowHeight="15" customHeight="1"/>
  <cols>
    <col min="1" max="1" width="3.5703125" customWidth="1"/>
    <col min="2" max="2" width="4" customWidth="1"/>
    <col min="3" max="3" width="57.28515625" customWidth="1"/>
    <col min="4" max="4" width="12.42578125" customWidth="1"/>
    <col min="5" max="5" width="10.85546875" customWidth="1"/>
    <col min="6" max="6" width="14.7109375" customWidth="1"/>
    <col min="7" max="7" width="16.7109375" customWidth="1"/>
    <col min="8" max="8" width="13.85546875" customWidth="1"/>
    <col min="9" max="9" width="10.7109375" customWidth="1"/>
    <col min="10" max="10" width="19.5703125" customWidth="1"/>
    <col min="11" max="11" width="16.7109375" customWidth="1"/>
    <col min="12" max="12" width="16.140625" customWidth="1"/>
    <col min="13" max="13" width="9.140625" customWidth="1"/>
    <col min="14" max="15" width="9.140625" hidden="1" customWidth="1"/>
    <col min="16" max="16" width="50.28515625" hidden="1" customWidth="1"/>
    <col min="17" max="17" width="13.85546875" hidden="1" customWidth="1"/>
    <col min="18" max="18" width="9.7109375" hidden="1" customWidth="1"/>
    <col min="19" max="20" width="8.7109375" hidden="1" customWidth="1"/>
    <col min="21" max="21" width="13.5703125" hidden="1" customWidth="1"/>
    <col min="22" max="22" width="11.7109375" hidden="1" customWidth="1"/>
    <col min="23" max="28" width="8.7109375" hidden="1" customWidth="1"/>
    <col min="29" max="29" width="21.28515625" hidden="1" customWidth="1"/>
    <col min="30" max="30" width="8.7109375" hidden="1" customWidth="1"/>
    <col min="31" max="31" width="14.28515625" hidden="1" customWidth="1"/>
    <col min="32" max="33" width="8.7109375" hidden="1" customWidth="1"/>
    <col min="34" max="34" width="17.42578125" hidden="1" customWidth="1"/>
    <col min="35" max="35" width="16" hidden="1" customWidth="1"/>
    <col min="36" max="39" width="8.7109375" hidden="1" customWidth="1"/>
    <col min="40" max="55" width="8.7109375" customWidth="1"/>
  </cols>
  <sheetData>
    <row r="1" spans="1:55">
      <c r="A1" s="4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3"/>
      <c r="Q1" s="5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>
      <c r="A2" s="4"/>
      <c r="B2" s="292"/>
      <c r="C2" s="293"/>
      <c r="D2" s="293"/>
      <c r="E2" s="293"/>
      <c r="F2" s="293"/>
      <c r="G2" s="293"/>
      <c r="H2" s="293"/>
      <c r="I2" s="294"/>
      <c r="J2" s="301" t="s">
        <v>1</v>
      </c>
      <c r="K2" s="302"/>
      <c r="L2" s="303"/>
      <c r="M2" s="4"/>
      <c r="N2" s="4"/>
      <c r="O2" s="4"/>
      <c r="P2" s="3"/>
      <c r="Q2" s="5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>
      <c r="A3" s="4"/>
      <c r="B3" s="295"/>
      <c r="C3" s="296"/>
      <c r="D3" s="296"/>
      <c r="E3" s="296"/>
      <c r="F3" s="296"/>
      <c r="G3" s="296"/>
      <c r="H3" s="296"/>
      <c r="I3" s="297"/>
      <c r="J3" s="7" t="s">
        <v>2</v>
      </c>
      <c r="K3" s="304">
        <f>SUMPRODUCT(F9:F46,K9:K46)</f>
        <v>16201.35</v>
      </c>
      <c r="L3" s="305"/>
      <c r="M3" s="4"/>
      <c r="N3" s="4"/>
      <c r="O3" s="4"/>
      <c r="P3" s="3"/>
      <c r="Q3" s="5"/>
      <c r="R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>
      <c r="A4" s="4"/>
      <c r="B4" s="295"/>
      <c r="C4" s="296"/>
      <c r="D4" s="296"/>
      <c r="E4" s="296"/>
      <c r="F4" s="296"/>
      <c r="G4" s="296"/>
      <c r="H4" s="296"/>
      <c r="I4" s="297"/>
      <c r="J4" s="7" t="s">
        <v>3</v>
      </c>
      <c r="K4" s="304">
        <f>SUM(SC2_ITAJAI!Y9:Y46)</f>
        <v>16201.35</v>
      </c>
      <c r="L4" s="305"/>
      <c r="M4" s="4"/>
      <c r="N4" s="4"/>
      <c r="O4" s="4"/>
      <c r="P4" s="3"/>
      <c r="Q4" s="5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>
      <c r="A5" s="4"/>
      <c r="B5" s="295"/>
      <c r="C5" s="296"/>
      <c r="D5" s="296"/>
      <c r="E5" s="296"/>
      <c r="F5" s="296"/>
      <c r="G5" s="296"/>
      <c r="H5" s="296"/>
      <c r="I5" s="297"/>
      <c r="J5" s="7" t="s">
        <v>4</v>
      </c>
      <c r="K5" s="306">
        <f>SUM(F9:F46)</f>
        <v>55</v>
      </c>
      <c r="L5" s="305"/>
      <c r="M5" s="4"/>
      <c r="N5" s="4"/>
      <c r="O5" s="4"/>
      <c r="P5" s="3"/>
      <c r="Q5" s="5"/>
      <c r="R5" s="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27" customHeight="1">
      <c r="A6" s="4"/>
      <c r="B6" s="295"/>
      <c r="C6" s="296"/>
      <c r="D6" s="296"/>
      <c r="E6" s="296"/>
      <c r="F6" s="296"/>
      <c r="G6" s="296"/>
      <c r="H6" s="296"/>
      <c r="I6" s="297"/>
      <c r="J6" s="11" t="s">
        <v>5</v>
      </c>
      <c r="K6" s="306">
        <f>SUM(SC2_ITAJAI!AA9:AA46)</f>
        <v>7535165</v>
      </c>
      <c r="L6" s="305"/>
      <c r="M6" s="4"/>
      <c r="N6" s="4"/>
      <c r="O6" s="4"/>
      <c r="P6" s="3"/>
      <c r="Q6" s="5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>
      <c r="A7" s="4"/>
      <c r="B7" s="298"/>
      <c r="C7" s="299"/>
      <c r="D7" s="299"/>
      <c r="E7" s="299"/>
      <c r="F7" s="299"/>
      <c r="G7" s="299"/>
      <c r="H7" s="299"/>
      <c r="I7" s="300"/>
      <c r="J7" s="7" t="s">
        <v>6</v>
      </c>
      <c r="K7" s="313">
        <f>IFERROR(K4*1000/K6,0)</f>
        <v>2.1500989029437312</v>
      </c>
      <c r="L7" s="305"/>
      <c r="M7" s="4"/>
      <c r="N7" s="4"/>
      <c r="O7" s="4"/>
      <c r="P7" s="3"/>
      <c r="Q7" s="5"/>
      <c r="R7" s="3"/>
      <c r="S7" s="4"/>
      <c r="T7" s="4"/>
      <c r="U7" s="4"/>
      <c r="V7" s="4"/>
      <c r="W7" s="4"/>
      <c r="X7" s="4"/>
      <c r="Y7" s="4"/>
      <c r="Z7" s="4"/>
      <c r="AA7" s="4"/>
      <c r="AB7" s="12"/>
      <c r="AC7" s="12"/>
      <c r="AD7" s="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5.75" customHeight="1">
      <c r="A8" s="4"/>
      <c r="B8" s="328" t="s">
        <v>7</v>
      </c>
      <c r="C8" s="98" t="s">
        <v>8</v>
      </c>
      <c r="D8" s="99" t="s">
        <v>9</v>
      </c>
      <c r="E8" s="99" t="s">
        <v>10</v>
      </c>
      <c r="F8" s="99" t="s">
        <v>11</v>
      </c>
      <c r="G8" s="100" t="s">
        <v>12</v>
      </c>
      <c r="H8" s="100" t="s">
        <v>13</v>
      </c>
      <c r="I8" s="100" t="s">
        <v>14</v>
      </c>
      <c r="J8" s="101" t="s">
        <v>15</v>
      </c>
      <c r="K8" s="101" t="s">
        <v>21</v>
      </c>
      <c r="L8" s="103" t="s">
        <v>17</v>
      </c>
      <c r="M8" s="4"/>
      <c r="N8" s="4"/>
      <c r="O8" s="314" t="s">
        <v>7</v>
      </c>
      <c r="P8" s="17" t="s">
        <v>18</v>
      </c>
      <c r="Q8" s="18" t="s">
        <v>19</v>
      </c>
      <c r="R8" s="19" t="s">
        <v>20</v>
      </c>
      <c r="S8" s="19" t="s">
        <v>21</v>
      </c>
      <c r="T8" s="19" t="s">
        <v>22</v>
      </c>
      <c r="U8" s="19" t="s">
        <v>16</v>
      </c>
      <c r="V8" s="19" t="s">
        <v>23</v>
      </c>
      <c r="W8" s="19" t="s">
        <v>24</v>
      </c>
      <c r="X8" s="18" t="s">
        <v>25</v>
      </c>
      <c r="Y8" s="18" t="s">
        <v>26</v>
      </c>
      <c r="Z8" s="18" t="s">
        <v>27</v>
      </c>
      <c r="AA8" s="18" t="s">
        <v>28</v>
      </c>
      <c r="AB8" s="18" t="s">
        <v>30</v>
      </c>
      <c r="AC8" s="18" t="s">
        <v>31</v>
      </c>
      <c r="AD8" s="19" t="s">
        <v>127</v>
      </c>
      <c r="AE8" s="19" t="s">
        <v>17</v>
      </c>
      <c r="AF8" s="19"/>
      <c r="AG8" s="19"/>
      <c r="AH8" s="19" t="s">
        <v>13</v>
      </c>
      <c r="AI8" s="105" t="s">
        <v>14</v>
      </c>
      <c r="AJ8" s="4"/>
      <c r="AK8" s="21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15" customHeight="1">
      <c r="A9" s="22"/>
      <c r="B9" s="290"/>
      <c r="C9" s="23" t="str">
        <f t="shared" ref="C9:C12" si="0">P9</f>
        <v>SC NO AR</v>
      </c>
      <c r="D9" s="24" t="str">
        <f t="shared" ref="D9:D46" si="1">IFERROR(VLOOKUP(C9,$P:$R,2,0),"")</f>
        <v>SEG-SEX</v>
      </c>
      <c r="E9" s="24" t="str">
        <f>IFERROR(VLOOKUP(C9,$P:$R,3,0),"")</f>
        <v>6H30</v>
      </c>
      <c r="F9" s="25"/>
      <c r="G9" s="26"/>
      <c r="H9" s="106">
        <f t="shared" ref="H9:I9" si="2">AH9</f>
        <v>14</v>
      </c>
      <c r="I9" s="106">
        <f t="shared" si="2"/>
        <v>35.799999999999997</v>
      </c>
      <c r="J9" s="28">
        <f t="shared" ref="J9:J12" si="3">AC9</f>
        <v>147542</v>
      </c>
      <c r="K9" s="28">
        <f t="shared" ref="K9:K46" si="4">IFERROR((IF($K$8=$S$8,VLOOKUP(C9,$P:$W,4,0),IF($K$8=$T$8,VLOOKUP(C9,$P:$W,5,0),IF($K$8=$U$8,VLOOKUP(C9,$P:$W,6,0),IF($K$8=$V$8,VLOOKUP(C9,$P:$W,7,0),VLOOKUP(C9,$P:$W,8,0)))))),"")</f>
        <v>199.5</v>
      </c>
      <c r="L9" s="29">
        <f t="shared" ref="L9:L46" si="5">IFERROR(((K9*1000)/J9)-((K9*1000)/J9)*(G9/100),"")</f>
        <v>1.3521573518049097</v>
      </c>
      <c r="M9" s="4"/>
      <c r="N9" s="4"/>
      <c r="O9" s="315"/>
      <c r="P9" s="31" t="s">
        <v>34</v>
      </c>
      <c r="Q9" s="32" t="s">
        <v>35</v>
      </c>
      <c r="R9" s="32" t="s">
        <v>36</v>
      </c>
      <c r="S9" s="32">
        <f t="shared" ref="S9:S12" si="6">IF(U9="","",(U9*0.375))</f>
        <v>199.5</v>
      </c>
      <c r="T9" s="32">
        <f t="shared" ref="T9:T12" si="7">IF(U9="","",(U9*AD9))</f>
        <v>345.8</v>
      </c>
      <c r="U9" s="145">
        <v>532</v>
      </c>
      <c r="V9" s="32">
        <f t="shared" ref="V9:V12" si="8">IF(U9="","",(U9*1.5))</f>
        <v>798</v>
      </c>
      <c r="W9" s="32">
        <f t="shared" ref="W9:W12" si="9">IF(U9="","",(U9*2))</f>
        <v>1064</v>
      </c>
      <c r="X9" s="32">
        <f t="shared" ref="X9:X12" si="10">IFERROR(VLOOKUP(P9,$C$8:$K$52,9,0)-((VLOOKUP(P9,$C$8:$G$52,5,0)/100)*VLOOKUP(P9,$C$8:$K$52,9,0)),"")</f>
        <v>199.5</v>
      </c>
      <c r="Y9" s="32">
        <f t="shared" ref="Y9:Y46" si="11">IFERROR(X9*VLOOKUP(P9,$C$8:$F$52,4,0),"")</f>
        <v>0</v>
      </c>
      <c r="Z9" s="32">
        <f t="shared" ref="Z9:Z22" si="12">IFERROR(IF(VLOOKUP(P9,$C$8:$F$52,4,0)&lt;&gt;0,VLOOKUP(P9,C8:K52,9,0)/VLOOKUP(P9,C8:H52,6,0),0),"")</f>
        <v>0</v>
      </c>
      <c r="AA9" s="32">
        <f t="shared" ref="AA9:AA46" si="13">IFERROR(IF(VLOOKUP(P9,$C$8:$F$52,4,0)&lt;&gt;0,AC9*VLOOKUP(P9,$C$8:$F$52,4,0),0),"")</f>
        <v>0</v>
      </c>
      <c r="AB9" s="36">
        <v>1053870</v>
      </c>
      <c r="AC9" s="37">
        <v>147542</v>
      </c>
      <c r="AD9" s="38">
        <v>0.65</v>
      </c>
      <c r="AE9" s="38">
        <f t="shared" ref="AE9:AE12" si="14">U9/AC9*1000</f>
        <v>3.6057529381464262</v>
      </c>
      <c r="AF9" s="38">
        <f t="shared" ref="AF9:AF35" si="15">IFERROR(VLOOKUP(P9,$C$8:$K$52,9,0)-(VLOOKUP(P9,$C$8:$K$52,9,0)*VLOOKUP(P9,$C$8:$K$52,5,0)%),"")</f>
        <v>199.5</v>
      </c>
      <c r="AG9" s="38"/>
      <c r="AH9" s="146">
        <v>14</v>
      </c>
      <c r="AI9" s="147">
        <v>35.799999999999997</v>
      </c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>
      <c r="A10" s="22"/>
      <c r="B10" s="290"/>
      <c r="C10" s="41" t="str">
        <f t="shared" si="0"/>
        <v>FALA BRASIL</v>
      </c>
      <c r="D10" s="42" t="str">
        <f t="shared" si="1"/>
        <v>SEG-SEX</v>
      </c>
      <c r="E10" s="42" t="s">
        <v>37</v>
      </c>
      <c r="F10" s="25"/>
      <c r="G10" s="26"/>
      <c r="H10" s="106">
        <f t="shared" ref="H10:I10" si="16">AH10</f>
        <v>9.6999999999999993</v>
      </c>
      <c r="I10" s="106">
        <f t="shared" si="16"/>
        <v>35.6</v>
      </c>
      <c r="J10" s="28">
        <f t="shared" si="3"/>
        <v>102225</v>
      </c>
      <c r="K10" s="28">
        <f t="shared" si="4"/>
        <v>512.25</v>
      </c>
      <c r="L10" s="29">
        <f t="shared" si="5"/>
        <v>5.0110051357300076</v>
      </c>
      <c r="M10" s="4"/>
      <c r="N10" s="4"/>
      <c r="O10" s="315"/>
      <c r="P10" s="43" t="s">
        <v>38</v>
      </c>
      <c r="Q10" s="32" t="s">
        <v>35</v>
      </c>
      <c r="R10" s="44" t="s">
        <v>37</v>
      </c>
      <c r="S10" s="32">
        <f t="shared" si="6"/>
        <v>512.25</v>
      </c>
      <c r="T10" s="32">
        <f t="shared" si="7"/>
        <v>683</v>
      </c>
      <c r="U10" s="145">
        <v>1366</v>
      </c>
      <c r="V10" s="32">
        <f t="shared" si="8"/>
        <v>2049</v>
      </c>
      <c r="W10" s="32">
        <f t="shared" si="9"/>
        <v>2732</v>
      </c>
      <c r="X10" s="32">
        <f t="shared" si="10"/>
        <v>512.25</v>
      </c>
      <c r="Y10" s="32">
        <f t="shared" si="11"/>
        <v>0</v>
      </c>
      <c r="Z10" s="32">
        <f t="shared" si="12"/>
        <v>0</v>
      </c>
      <c r="AA10" s="32">
        <f t="shared" si="13"/>
        <v>0</v>
      </c>
      <c r="AB10" s="36">
        <v>1053870</v>
      </c>
      <c r="AC10" s="37">
        <v>102225</v>
      </c>
      <c r="AD10" s="49">
        <v>0.5</v>
      </c>
      <c r="AE10" s="38">
        <f t="shared" si="14"/>
        <v>13.362680361946687</v>
      </c>
      <c r="AF10" s="38">
        <f t="shared" si="15"/>
        <v>512.25</v>
      </c>
      <c r="AG10" s="38"/>
      <c r="AH10" s="148">
        <v>9.6999999999999993</v>
      </c>
      <c r="AI10" s="149">
        <v>35.6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>
      <c r="A11" s="22"/>
      <c r="B11" s="290"/>
      <c r="C11" s="41" t="str">
        <f t="shared" si="0"/>
        <v>HOJE EM DIA</v>
      </c>
      <c r="D11" s="42" t="str">
        <f t="shared" si="1"/>
        <v>SEG-SEX</v>
      </c>
      <c r="E11" s="42" t="str">
        <f t="shared" ref="E11:E46" si="17">IFERROR(VLOOKUP(C11,$P:$R,3,0),"")</f>
        <v>10H00</v>
      </c>
      <c r="F11" s="25"/>
      <c r="G11" s="26"/>
      <c r="H11" s="106">
        <f t="shared" ref="H11:I11" si="18">AH11</f>
        <v>9.1</v>
      </c>
      <c r="I11" s="106">
        <f t="shared" si="18"/>
        <v>31.3</v>
      </c>
      <c r="J11" s="28">
        <f t="shared" si="3"/>
        <v>95902</v>
      </c>
      <c r="K11" s="28">
        <f t="shared" si="4"/>
        <v>611.25</v>
      </c>
      <c r="L11" s="29">
        <f t="shared" si="5"/>
        <v>6.373693979270505</v>
      </c>
      <c r="M11" s="4"/>
      <c r="N11" s="4"/>
      <c r="O11" s="315"/>
      <c r="P11" s="43" t="s">
        <v>39</v>
      </c>
      <c r="Q11" s="32" t="s">
        <v>35</v>
      </c>
      <c r="R11" s="44" t="s">
        <v>40</v>
      </c>
      <c r="S11" s="32">
        <f t="shared" si="6"/>
        <v>611.25</v>
      </c>
      <c r="T11" s="32">
        <f t="shared" si="7"/>
        <v>815</v>
      </c>
      <c r="U11" s="145">
        <v>1630</v>
      </c>
      <c r="V11" s="32">
        <f t="shared" si="8"/>
        <v>2445</v>
      </c>
      <c r="W11" s="32">
        <f t="shared" si="9"/>
        <v>3260</v>
      </c>
      <c r="X11" s="32">
        <f t="shared" si="10"/>
        <v>611.25</v>
      </c>
      <c r="Y11" s="32">
        <f t="shared" si="11"/>
        <v>0</v>
      </c>
      <c r="Z11" s="32">
        <f t="shared" si="12"/>
        <v>0</v>
      </c>
      <c r="AA11" s="32">
        <f t="shared" si="13"/>
        <v>0</v>
      </c>
      <c r="AB11" s="36">
        <v>1053870</v>
      </c>
      <c r="AC11" s="37">
        <v>95902</v>
      </c>
      <c r="AD11" s="49">
        <v>0.5</v>
      </c>
      <c r="AE11" s="38">
        <f t="shared" si="14"/>
        <v>16.996517278054679</v>
      </c>
      <c r="AF11" s="38">
        <f t="shared" si="15"/>
        <v>611.25</v>
      </c>
      <c r="AG11" s="38"/>
      <c r="AH11" s="148">
        <v>9.1</v>
      </c>
      <c r="AI11" s="149">
        <v>31.3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>
      <c r="A12" s="22"/>
      <c r="B12" s="290"/>
      <c r="C12" s="23" t="str">
        <f t="shared" si="0"/>
        <v>BALANÇO GERAL SC (1)</v>
      </c>
      <c r="D12" s="24" t="str">
        <f t="shared" si="1"/>
        <v>SEG-SEX</v>
      </c>
      <c r="E12" s="24" t="str">
        <f t="shared" si="17"/>
        <v>11H50</v>
      </c>
      <c r="F12" s="25"/>
      <c r="G12" s="26"/>
      <c r="H12" s="106">
        <f t="shared" ref="H12:I12" si="19">AH12</f>
        <v>19.399999999999999</v>
      </c>
      <c r="I12" s="106">
        <f t="shared" si="19"/>
        <v>42.6</v>
      </c>
      <c r="J12" s="28">
        <f t="shared" si="3"/>
        <v>204451</v>
      </c>
      <c r="K12" s="28">
        <f t="shared" si="4"/>
        <v>766.875</v>
      </c>
      <c r="L12" s="29">
        <f t="shared" si="5"/>
        <v>3.7508987483553518</v>
      </c>
      <c r="M12" s="4"/>
      <c r="N12" s="4"/>
      <c r="O12" s="315"/>
      <c r="P12" s="43" t="s">
        <v>41</v>
      </c>
      <c r="Q12" s="32" t="s">
        <v>35</v>
      </c>
      <c r="R12" s="44" t="s">
        <v>42</v>
      </c>
      <c r="S12" s="32">
        <f t="shared" si="6"/>
        <v>766.875</v>
      </c>
      <c r="T12" s="32">
        <f t="shared" si="7"/>
        <v>1329.25</v>
      </c>
      <c r="U12" s="145">
        <v>2045</v>
      </c>
      <c r="V12" s="32">
        <f t="shared" si="8"/>
        <v>3067.5</v>
      </c>
      <c r="W12" s="32">
        <f t="shared" si="9"/>
        <v>4090</v>
      </c>
      <c r="X12" s="32">
        <f t="shared" si="10"/>
        <v>766.875</v>
      </c>
      <c r="Y12" s="32">
        <f t="shared" si="11"/>
        <v>0</v>
      </c>
      <c r="Z12" s="32">
        <f t="shared" si="12"/>
        <v>0</v>
      </c>
      <c r="AA12" s="32">
        <f t="shared" si="13"/>
        <v>0</v>
      </c>
      <c r="AB12" s="36">
        <v>1053870</v>
      </c>
      <c r="AC12" s="37">
        <v>204451</v>
      </c>
      <c r="AD12" s="49">
        <v>0.65</v>
      </c>
      <c r="AE12" s="38">
        <f t="shared" si="14"/>
        <v>10.002396662280937</v>
      </c>
      <c r="AF12" s="38">
        <f t="shared" si="15"/>
        <v>766.875</v>
      </c>
      <c r="AG12" s="38"/>
      <c r="AH12" s="148">
        <v>19.399999999999999</v>
      </c>
      <c r="AI12" s="149">
        <v>42.6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>
      <c r="A13" s="22"/>
      <c r="B13" s="290"/>
      <c r="C13" s="41"/>
      <c r="D13" s="24" t="str">
        <f t="shared" si="1"/>
        <v/>
      </c>
      <c r="E13" s="24" t="str">
        <f t="shared" si="17"/>
        <v/>
      </c>
      <c r="F13" s="25"/>
      <c r="G13" s="26"/>
      <c r="H13" s="106"/>
      <c r="I13" s="106"/>
      <c r="J13" s="28"/>
      <c r="K13" s="28" t="str">
        <f t="shared" si="4"/>
        <v/>
      </c>
      <c r="L13" s="29" t="str">
        <f t="shared" si="5"/>
        <v/>
      </c>
      <c r="M13" s="4"/>
      <c r="N13" s="4"/>
      <c r="O13" s="315"/>
      <c r="P13" s="43"/>
      <c r="Q13" s="32"/>
      <c r="R13" s="44"/>
      <c r="S13" s="32"/>
      <c r="T13" s="32"/>
      <c r="U13" s="145"/>
      <c r="V13" s="32"/>
      <c r="W13" s="32"/>
      <c r="X13" s="32"/>
      <c r="Y13" s="32" t="str">
        <f t="shared" si="11"/>
        <v/>
      </c>
      <c r="Z13" s="32" t="str">
        <f t="shared" si="12"/>
        <v/>
      </c>
      <c r="AA13" s="32" t="str">
        <f t="shared" si="13"/>
        <v/>
      </c>
      <c r="AB13" s="36"/>
      <c r="AC13" s="37"/>
      <c r="AD13" s="49"/>
      <c r="AE13" s="38"/>
      <c r="AF13" s="38" t="str">
        <f t="shared" si="15"/>
        <v/>
      </c>
      <c r="AG13" s="38"/>
      <c r="AH13" s="148"/>
      <c r="AI13" s="14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>
      <c r="A14" s="22"/>
      <c r="B14" s="290"/>
      <c r="C14" s="23" t="str">
        <f t="shared" ref="C14:C35" si="20">P14</f>
        <v>VER MAIS (2)</v>
      </c>
      <c r="D14" s="24" t="str">
        <f t="shared" si="1"/>
        <v>SEG-SEX</v>
      </c>
      <c r="E14" s="24" t="str">
        <f t="shared" si="17"/>
        <v>13H20</v>
      </c>
      <c r="F14" s="25"/>
      <c r="G14" s="26"/>
      <c r="H14" s="106">
        <f t="shared" ref="H14:I14" si="21">AH14</f>
        <v>20</v>
      </c>
      <c r="I14" s="106">
        <f t="shared" si="21"/>
        <v>45.8</v>
      </c>
      <c r="J14" s="28">
        <f t="shared" ref="J14:J35" si="22">AC14</f>
        <v>210774</v>
      </c>
      <c r="K14" s="28">
        <f t="shared" si="4"/>
        <v>604.5</v>
      </c>
      <c r="L14" s="29">
        <f t="shared" si="5"/>
        <v>2.8680007970622561</v>
      </c>
      <c r="M14" s="4"/>
      <c r="N14" s="4"/>
      <c r="O14" s="315"/>
      <c r="P14" s="43" t="s">
        <v>45</v>
      </c>
      <c r="Q14" s="32" t="s">
        <v>35</v>
      </c>
      <c r="R14" s="44" t="s">
        <v>44</v>
      </c>
      <c r="S14" s="32">
        <f t="shared" ref="S14:S35" si="23">IF(U14="","",(U14*0.375))</f>
        <v>604.5</v>
      </c>
      <c r="T14" s="32">
        <f t="shared" ref="T14:T35" si="24">IF(U14="","",(U14*AD14))</f>
        <v>1047.8</v>
      </c>
      <c r="U14" s="145">
        <v>1612</v>
      </c>
      <c r="V14" s="32">
        <f t="shared" ref="V14:V35" si="25">IF(U14="","",(U14*1.5))</f>
        <v>2418</v>
      </c>
      <c r="W14" s="32">
        <f t="shared" ref="W14:W35" si="26">IF(U14="","",(U14*2))</f>
        <v>3224</v>
      </c>
      <c r="X14" s="32">
        <f t="shared" ref="X14:X35" si="27">IFERROR(VLOOKUP(P14,$C$8:$K$52,9,0)-((VLOOKUP(P14,$C$8:$G$52,5,0)/100)*VLOOKUP(P14,$C$8:$K$52,9,0)),"")</f>
        <v>604.5</v>
      </c>
      <c r="Y14" s="32">
        <f t="shared" si="11"/>
        <v>0</v>
      </c>
      <c r="Z14" s="32">
        <f t="shared" si="12"/>
        <v>0</v>
      </c>
      <c r="AA14" s="32">
        <f t="shared" si="13"/>
        <v>0</v>
      </c>
      <c r="AB14" s="36">
        <v>1053870</v>
      </c>
      <c r="AC14" s="37">
        <v>210774</v>
      </c>
      <c r="AD14" s="49">
        <v>0.65</v>
      </c>
      <c r="AE14" s="38">
        <f t="shared" ref="AE14:AE35" si="28">U14/AC14*1000</f>
        <v>7.6480021254993495</v>
      </c>
      <c r="AF14" s="38">
        <f t="shared" si="15"/>
        <v>604.5</v>
      </c>
      <c r="AG14" s="38"/>
      <c r="AH14" s="148">
        <v>20</v>
      </c>
      <c r="AI14" s="149">
        <v>45.8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>
      <c r="A15" s="22"/>
      <c r="B15" s="290"/>
      <c r="C15" s="23" t="str">
        <f t="shared" si="20"/>
        <v>A HORA DA VENENOSA (3)</v>
      </c>
      <c r="D15" s="24" t="str">
        <f t="shared" si="1"/>
        <v>SEG-SEX</v>
      </c>
      <c r="E15" s="24" t="str">
        <f t="shared" si="17"/>
        <v>14H00</v>
      </c>
      <c r="F15" s="25"/>
      <c r="G15" s="26"/>
      <c r="H15" s="106">
        <f t="shared" ref="H15:I15" si="29">AH15</f>
        <v>6.4</v>
      </c>
      <c r="I15" s="106">
        <f t="shared" si="29"/>
        <v>25.9</v>
      </c>
      <c r="J15" s="28">
        <f t="shared" si="22"/>
        <v>67448</v>
      </c>
      <c r="K15" s="28">
        <f t="shared" si="4"/>
        <v>618.375</v>
      </c>
      <c r="L15" s="29">
        <f t="shared" si="5"/>
        <v>9.1681740007116588</v>
      </c>
      <c r="M15" s="4"/>
      <c r="N15" s="4"/>
      <c r="O15" s="315"/>
      <c r="P15" s="43" t="s">
        <v>47</v>
      </c>
      <c r="Q15" s="32" t="s">
        <v>35</v>
      </c>
      <c r="R15" s="44" t="s">
        <v>46</v>
      </c>
      <c r="S15" s="32">
        <f t="shared" si="23"/>
        <v>618.375</v>
      </c>
      <c r="T15" s="32">
        <f t="shared" si="24"/>
        <v>1071.8500000000001</v>
      </c>
      <c r="U15" s="145">
        <v>1649</v>
      </c>
      <c r="V15" s="32">
        <f t="shared" si="25"/>
        <v>2473.5</v>
      </c>
      <c r="W15" s="32">
        <f t="shared" si="26"/>
        <v>3298</v>
      </c>
      <c r="X15" s="32">
        <f t="shared" si="27"/>
        <v>618.375</v>
      </c>
      <c r="Y15" s="32">
        <f t="shared" si="11"/>
        <v>0</v>
      </c>
      <c r="Z15" s="32">
        <f t="shared" si="12"/>
        <v>0</v>
      </c>
      <c r="AA15" s="32">
        <f t="shared" si="13"/>
        <v>0</v>
      </c>
      <c r="AB15" s="36">
        <v>1053870</v>
      </c>
      <c r="AC15" s="37">
        <v>67448</v>
      </c>
      <c r="AD15" s="49">
        <v>0.65</v>
      </c>
      <c r="AE15" s="38">
        <f t="shared" si="28"/>
        <v>24.448464001897758</v>
      </c>
      <c r="AF15" s="38">
        <f t="shared" si="15"/>
        <v>618.375</v>
      </c>
      <c r="AG15" s="38"/>
      <c r="AH15" s="148">
        <v>6.4</v>
      </c>
      <c r="AI15" s="149">
        <v>25.9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>
      <c r="A16" s="22"/>
      <c r="B16" s="290"/>
      <c r="C16" s="50" t="str">
        <f t="shared" si="20"/>
        <v xml:space="preserve">NOVELA DA TARDE </v>
      </c>
      <c r="D16" s="42" t="str">
        <f t="shared" si="1"/>
        <v>SEG-SEX</v>
      </c>
      <c r="E16" s="42" t="str">
        <f t="shared" si="17"/>
        <v>15h30</v>
      </c>
      <c r="F16" s="25"/>
      <c r="G16" s="26"/>
      <c r="H16" s="106">
        <f t="shared" ref="H16:I16" si="30">AH16</f>
        <v>7.8</v>
      </c>
      <c r="I16" s="106">
        <f t="shared" si="30"/>
        <v>27.7</v>
      </c>
      <c r="J16" s="28">
        <f t="shared" si="22"/>
        <v>82202</v>
      </c>
      <c r="K16" s="28">
        <f t="shared" si="4"/>
        <v>788.625</v>
      </c>
      <c r="L16" s="29">
        <f t="shared" si="5"/>
        <v>9.5937446777450663</v>
      </c>
      <c r="M16" s="4"/>
      <c r="N16" s="4"/>
      <c r="O16" s="315"/>
      <c r="P16" s="43" t="s">
        <v>48</v>
      </c>
      <c r="Q16" s="32" t="s">
        <v>35</v>
      </c>
      <c r="R16" s="44" t="s">
        <v>49</v>
      </c>
      <c r="S16" s="32">
        <f t="shared" si="23"/>
        <v>788.625</v>
      </c>
      <c r="T16" s="32">
        <f t="shared" si="24"/>
        <v>1051.5</v>
      </c>
      <c r="U16" s="145">
        <v>2103</v>
      </c>
      <c r="V16" s="32">
        <f t="shared" si="25"/>
        <v>3154.5</v>
      </c>
      <c r="W16" s="32">
        <f t="shared" si="26"/>
        <v>4206</v>
      </c>
      <c r="X16" s="32">
        <f t="shared" si="27"/>
        <v>788.625</v>
      </c>
      <c r="Y16" s="32">
        <f t="shared" si="11"/>
        <v>0</v>
      </c>
      <c r="Z16" s="32">
        <f t="shared" si="12"/>
        <v>0</v>
      </c>
      <c r="AA16" s="32">
        <f t="shared" si="13"/>
        <v>0</v>
      </c>
      <c r="AB16" s="36">
        <v>1053870</v>
      </c>
      <c r="AC16" s="37">
        <v>82202</v>
      </c>
      <c r="AD16" s="49">
        <v>0.5</v>
      </c>
      <c r="AE16" s="38">
        <f t="shared" si="28"/>
        <v>25.583319140653515</v>
      </c>
      <c r="AF16" s="38">
        <f t="shared" si="15"/>
        <v>788.625</v>
      </c>
      <c r="AG16" s="38"/>
      <c r="AH16" s="148">
        <v>7.8</v>
      </c>
      <c r="AI16" s="149">
        <v>27.7</v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>
      <c r="A17" s="22"/>
      <c r="B17" s="290"/>
      <c r="C17" s="41" t="str">
        <f t="shared" si="20"/>
        <v>CIDADE ALERTA NACIONAL</v>
      </c>
      <c r="D17" s="42" t="str">
        <f t="shared" si="1"/>
        <v>SEG-SEX</v>
      </c>
      <c r="E17" s="42" t="str">
        <f t="shared" si="17"/>
        <v>16h30</v>
      </c>
      <c r="F17" s="25"/>
      <c r="G17" s="26"/>
      <c r="H17" s="106">
        <f t="shared" ref="H17:I17" si="31">AH17</f>
        <v>10.9</v>
      </c>
      <c r="I17" s="106">
        <f t="shared" si="31"/>
        <v>31.6</v>
      </c>
      <c r="J17" s="28">
        <f t="shared" si="22"/>
        <v>114872</v>
      </c>
      <c r="K17" s="28">
        <f t="shared" si="4"/>
        <v>597</v>
      </c>
      <c r="L17" s="29">
        <f t="shared" si="5"/>
        <v>5.197088933769761</v>
      </c>
      <c r="M17" s="4"/>
      <c r="N17" s="4"/>
      <c r="O17" s="315"/>
      <c r="P17" s="43" t="s">
        <v>50</v>
      </c>
      <c r="Q17" s="32" t="s">
        <v>35</v>
      </c>
      <c r="R17" s="44" t="s">
        <v>51</v>
      </c>
      <c r="S17" s="32">
        <f t="shared" si="23"/>
        <v>597</v>
      </c>
      <c r="T17" s="32">
        <f t="shared" si="24"/>
        <v>1034.8</v>
      </c>
      <c r="U17" s="145">
        <v>1592</v>
      </c>
      <c r="V17" s="32">
        <f t="shared" si="25"/>
        <v>2388</v>
      </c>
      <c r="W17" s="32">
        <f t="shared" si="26"/>
        <v>3184</v>
      </c>
      <c r="X17" s="32">
        <f t="shared" si="27"/>
        <v>597</v>
      </c>
      <c r="Y17" s="32">
        <f t="shared" si="11"/>
        <v>0</v>
      </c>
      <c r="Z17" s="32">
        <f t="shared" si="12"/>
        <v>0</v>
      </c>
      <c r="AA17" s="32">
        <f t="shared" si="13"/>
        <v>0</v>
      </c>
      <c r="AB17" s="36">
        <v>1053870</v>
      </c>
      <c r="AC17" s="37">
        <v>114872</v>
      </c>
      <c r="AD17" s="49">
        <v>0.65</v>
      </c>
      <c r="AE17" s="38">
        <f t="shared" si="28"/>
        <v>13.858903823386029</v>
      </c>
      <c r="AF17" s="38">
        <f t="shared" si="15"/>
        <v>597</v>
      </c>
      <c r="AG17" s="38"/>
      <c r="AH17" s="148">
        <v>10.9</v>
      </c>
      <c r="AI17" s="149">
        <v>31.6</v>
      </c>
      <c r="AJ17" s="4"/>
      <c r="AK17" s="4"/>
      <c r="AL17" s="4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>
      <c r="A18" s="22"/>
      <c r="B18" s="290"/>
      <c r="C18" s="23" t="str">
        <f t="shared" si="20"/>
        <v>CIDADE ALERTA SC</v>
      </c>
      <c r="D18" s="24" t="str">
        <f t="shared" si="1"/>
        <v>SEG-SEX</v>
      </c>
      <c r="E18" s="24" t="str">
        <f t="shared" si="17"/>
        <v>18H00</v>
      </c>
      <c r="F18" s="25"/>
      <c r="G18" s="26"/>
      <c r="H18" s="106">
        <f t="shared" ref="H18:I18" si="32">AH18</f>
        <v>12.7</v>
      </c>
      <c r="I18" s="106">
        <f t="shared" si="32"/>
        <v>32.6</v>
      </c>
      <c r="J18" s="28">
        <f t="shared" si="22"/>
        <v>133841</v>
      </c>
      <c r="K18" s="28">
        <f t="shared" si="4"/>
        <v>574.5</v>
      </c>
      <c r="L18" s="29">
        <f t="shared" si="5"/>
        <v>4.2924066616358214</v>
      </c>
      <c r="M18" s="4"/>
      <c r="N18" s="4"/>
      <c r="O18" s="315"/>
      <c r="P18" s="43" t="s">
        <v>52</v>
      </c>
      <c r="Q18" s="32" t="s">
        <v>35</v>
      </c>
      <c r="R18" s="44" t="s">
        <v>53</v>
      </c>
      <c r="S18" s="32">
        <f t="shared" si="23"/>
        <v>574.5</v>
      </c>
      <c r="T18" s="32">
        <f t="shared" si="24"/>
        <v>995.80000000000007</v>
      </c>
      <c r="U18" s="145">
        <v>1532</v>
      </c>
      <c r="V18" s="32">
        <f t="shared" si="25"/>
        <v>2298</v>
      </c>
      <c r="W18" s="32">
        <f t="shared" si="26"/>
        <v>3064</v>
      </c>
      <c r="X18" s="32">
        <f t="shared" si="27"/>
        <v>574.5</v>
      </c>
      <c r="Y18" s="32">
        <f t="shared" si="11"/>
        <v>0</v>
      </c>
      <c r="Z18" s="32">
        <f t="shared" si="12"/>
        <v>0</v>
      </c>
      <c r="AA18" s="32">
        <f t="shared" si="13"/>
        <v>0</v>
      </c>
      <c r="AB18" s="36">
        <v>1053870</v>
      </c>
      <c r="AC18" s="37">
        <v>133841</v>
      </c>
      <c r="AD18" s="49">
        <v>0.65</v>
      </c>
      <c r="AE18" s="38">
        <f t="shared" si="28"/>
        <v>11.44641776436219</v>
      </c>
      <c r="AF18" s="38">
        <f t="shared" si="15"/>
        <v>574.5</v>
      </c>
      <c r="AG18" s="38"/>
      <c r="AH18" s="148">
        <v>12.7</v>
      </c>
      <c r="AI18" s="149">
        <v>32.6</v>
      </c>
      <c r="AJ18" s="4"/>
      <c r="AK18" s="4"/>
      <c r="AL18" s="4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5.75" customHeight="1">
      <c r="A19" s="22"/>
      <c r="B19" s="290"/>
      <c r="C19" s="23" t="str">
        <f t="shared" si="20"/>
        <v>ND NOTÍCIAS</v>
      </c>
      <c r="D19" s="24" t="str">
        <f t="shared" si="1"/>
        <v>SEG-SEX</v>
      </c>
      <c r="E19" s="24" t="str">
        <f t="shared" si="17"/>
        <v>19H00</v>
      </c>
      <c r="F19" s="25"/>
      <c r="G19" s="26"/>
      <c r="H19" s="106">
        <f t="shared" ref="H19:I19" si="33">AH19</f>
        <v>15.5</v>
      </c>
      <c r="I19" s="106">
        <f t="shared" si="33"/>
        <v>26.2</v>
      </c>
      <c r="J19" s="28">
        <f t="shared" si="22"/>
        <v>163350</v>
      </c>
      <c r="K19" s="28">
        <f t="shared" si="4"/>
        <v>1002.75</v>
      </c>
      <c r="L19" s="29">
        <f t="shared" si="5"/>
        <v>6.138659320477502</v>
      </c>
      <c r="M19" s="4"/>
      <c r="N19" s="4"/>
      <c r="O19" s="315"/>
      <c r="P19" s="43" t="s">
        <v>54</v>
      </c>
      <c r="Q19" s="32" t="s">
        <v>35</v>
      </c>
      <c r="R19" s="44" t="s">
        <v>55</v>
      </c>
      <c r="S19" s="32">
        <f t="shared" si="23"/>
        <v>1002.75</v>
      </c>
      <c r="T19" s="32">
        <f t="shared" si="24"/>
        <v>1738.1000000000001</v>
      </c>
      <c r="U19" s="145">
        <v>2674</v>
      </c>
      <c r="V19" s="32">
        <f t="shared" si="25"/>
        <v>4011</v>
      </c>
      <c r="W19" s="32">
        <f t="shared" si="26"/>
        <v>5348</v>
      </c>
      <c r="X19" s="32">
        <f t="shared" si="27"/>
        <v>1002.75</v>
      </c>
      <c r="Y19" s="32">
        <f t="shared" si="11"/>
        <v>0</v>
      </c>
      <c r="Z19" s="32">
        <f t="shared" si="12"/>
        <v>0</v>
      </c>
      <c r="AA19" s="32">
        <f t="shared" si="13"/>
        <v>0</v>
      </c>
      <c r="AB19" s="36">
        <v>1053870</v>
      </c>
      <c r="AC19" s="37">
        <v>163350</v>
      </c>
      <c r="AD19" s="49">
        <v>0.65</v>
      </c>
      <c r="AE19" s="38">
        <f t="shared" si="28"/>
        <v>16.369758187940004</v>
      </c>
      <c r="AF19" s="38">
        <f t="shared" si="15"/>
        <v>1002.75</v>
      </c>
      <c r="AG19" s="38"/>
      <c r="AH19" s="148">
        <v>15.5</v>
      </c>
      <c r="AI19" s="149">
        <v>26.2</v>
      </c>
      <c r="AJ19" s="4"/>
      <c r="AK19" s="4"/>
      <c r="AL19" s="4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5.75" customHeight="1">
      <c r="A20" s="22"/>
      <c r="B20" s="290"/>
      <c r="C20" s="50" t="str">
        <f t="shared" si="20"/>
        <v>JORNAL DA RECORD</v>
      </c>
      <c r="D20" s="42" t="str">
        <f t="shared" si="1"/>
        <v>SEG-SEX</v>
      </c>
      <c r="E20" s="42" t="str">
        <f t="shared" si="17"/>
        <v>19h55</v>
      </c>
      <c r="F20" s="25"/>
      <c r="G20" s="26"/>
      <c r="H20" s="106">
        <f t="shared" ref="H20:I20" si="34">AH20</f>
        <v>13.3</v>
      </c>
      <c r="I20" s="106">
        <f t="shared" si="34"/>
        <v>23.9</v>
      </c>
      <c r="J20" s="28">
        <f t="shared" si="22"/>
        <v>140165</v>
      </c>
      <c r="K20" s="28">
        <f t="shared" si="4"/>
        <v>1489.125</v>
      </c>
      <c r="L20" s="29">
        <f t="shared" si="5"/>
        <v>10.624085898762173</v>
      </c>
      <c r="M20" s="4"/>
      <c r="N20" s="4"/>
      <c r="O20" s="315"/>
      <c r="P20" s="43" t="s">
        <v>56</v>
      </c>
      <c r="Q20" s="32" t="s">
        <v>35</v>
      </c>
      <c r="R20" s="44" t="s">
        <v>57</v>
      </c>
      <c r="S20" s="32">
        <f t="shared" si="23"/>
        <v>1489.125</v>
      </c>
      <c r="T20" s="32">
        <f t="shared" si="24"/>
        <v>2581.15</v>
      </c>
      <c r="U20" s="145">
        <v>3971</v>
      </c>
      <c r="V20" s="32">
        <f t="shared" si="25"/>
        <v>5956.5</v>
      </c>
      <c r="W20" s="32">
        <f t="shared" si="26"/>
        <v>7942</v>
      </c>
      <c r="X20" s="32">
        <f t="shared" si="27"/>
        <v>1489.125</v>
      </c>
      <c r="Y20" s="32">
        <f t="shared" si="11"/>
        <v>0</v>
      </c>
      <c r="Z20" s="32">
        <f t="shared" si="12"/>
        <v>0</v>
      </c>
      <c r="AA20" s="32">
        <f t="shared" si="13"/>
        <v>0</v>
      </c>
      <c r="AB20" s="36">
        <v>1053870</v>
      </c>
      <c r="AC20" s="37">
        <v>140165</v>
      </c>
      <c r="AD20" s="49">
        <v>0.65</v>
      </c>
      <c r="AE20" s="38">
        <f t="shared" si="28"/>
        <v>28.330895730032463</v>
      </c>
      <c r="AF20" s="38">
        <f t="shared" si="15"/>
        <v>1489.125</v>
      </c>
      <c r="AG20" s="38"/>
      <c r="AH20" s="148">
        <v>13.3</v>
      </c>
      <c r="AI20" s="149">
        <v>23.9</v>
      </c>
      <c r="AJ20" s="4"/>
      <c r="AK20" s="4"/>
      <c r="AL20" s="4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5.75" customHeight="1">
      <c r="A21" s="22"/>
      <c r="B21" s="290"/>
      <c r="C21" s="50" t="str">
        <f t="shared" si="20"/>
        <v xml:space="preserve">NOVELA 3 </v>
      </c>
      <c r="D21" s="42" t="str">
        <f t="shared" si="1"/>
        <v>SEG-SEX</v>
      </c>
      <c r="E21" s="42" t="str">
        <f t="shared" si="17"/>
        <v>21H00</v>
      </c>
      <c r="F21" s="25"/>
      <c r="G21" s="26"/>
      <c r="H21" s="106">
        <f t="shared" ref="H21:I21" si="35">AH21</f>
        <v>19.100000000000001</v>
      </c>
      <c r="I21" s="106">
        <f t="shared" si="35"/>
        <v>35.6</v>
      </c>
      <c r="J21" s="28">
        <f t="shared" si="22"/>
        <v>201289</v>
      </c>
      <c r="K21" s="28">
        <f t="shared" si="4"/>
        <v>1013.25</v>
      </c>
      <c r="L21" s="29">
        <f t="shared" si="5"/>
        <v>5.0338071131557118</v>
      </c>
      <c r="M21" s="4"/>
      <c r="N21" s="4"/>
      <c r="O21" s="315"/>
      <c r="P21" s="43" t="s">
        <v>58</v>
      </c>
      <c r="Q21" s="32" t="s">
        <v>35</v>
      </c>
      <c r="R21" s="44" t="s">
        <v>59</v>
      </c>
      <c r="S21" s="32">
        <f t="shared" si="23"/>
        <v>1013.25</v>
      </c>
      <c r="T21" s="32">
        <f t="shared" si="24"/>
        <v>1756.3</v>
      </c>
      <c r="U21" s="145">
        <v>2702</v>
      </c>
      <c r="V21" s="32">
        <f t="shared" si="25"/>
        <v>4053</v>
      </c>
      <c r="W21" s="32">
        <f t="shared" si="26"/>
        <v>5404</v>
      </c>
      <c r="X21" s="32">
        <f t="shared" si="27"/>
        <v>1013.25</v>
      </c>
      <c r="Y21" s="32">
        <f t="shared" si="11"/>
        <v>0</v>
      </c>
      <c r="Z21" s="32">
        <f t="shared" si="12"/>
        <v>0</v>
      </c>
      <c r="AA21" s="32">
        <f t="shared" si="13"/>
        <v>0</v>
      </c>
      <c r="AB21" s="36">
        <v>1053870</v>
      </c>
      <c r="AC21" s="37">
        <v>201289</v>
      </c>
      <c r="AD21" s="49">
        <v>0.65</v>
      </c>
      <c r="AE21" s="38">
        <f t="shared" si="28"/>
        <v>13.423485635081898</v>
      </c>
      <c r="AF21" s="38">
        <f t="shared" si="15"/>
        <v>1013.25</v>
      </c>
      <c r="AG21" s="38"/>
      <c r="AH21" s="148">
        <v>19.100000000000001</v>
      </c>
      <c r="AI21" s="149">
        <v>35.6</v>
      </c>
      <c r="AJ21" s="40"/>
      <c r="AK21" s="40"/>
      <c r="AL21" s="40"/>
      <c r="AM21" s="4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5.75" customHeight="1">
      <c r="A22" s="22"/>
      <c r="B22" s="290"/>
      <c r="C22" s="50" t="str">
        <f t="shared" si="20"/>
        <v xml:space="preserve">NOVELA 22HS </v>
      </c>
      <c r="D22" s="42" t="str">
        <f t="shared" si="1"/>
        <v>SEG-SEX</v>
      </c>
      <c r="E22" s="42" t="str">
        <f t="shared" si="17"/>
        <v>21H45</v>
      </c>
      <c r="F22" s="25"/>
      <c r="G22" s="26"/>
      <c r="H22" s="106">
        <f t="shared" ref="H22:I22" si="36">AH22</f>
        <v>19.100000000000001</v>
      </c>
      <c r="I22" s="106">
        <f t="shared" si="36"/>
        <v>35.6</v>
      </c>
      <c r="J22" s="28">
        <f t="shared" si="22"/>
        <v>201289</v>
      </c>
      <c r="K22" s="28">
        <f t="shared" si="4"/>
        <v>795.375</v>
      </c>
      <c r="L22" s="29">
        <f t="shared" si="5"/>
        <v>3.9514081743165299</v>
      </c>
      <c r="M22" s="4"/>
      <c r="N22" s="4"/>
      <c r="O22" s="315"/>
      <c r="P22" s="43" t="s">
        <v>60</v>
      </c>
      <c r="Q22" s="32" t="s">
        <v>35</v>
      </c>
      <c r="R22" s="44" t="s">
        <v>61</v>
      </c>
      <c r="S22" s="32">
        <f t="shared" si="23"/>
        <v>795.375</v>
      </c>
      <c r="T22" s="32">
        <f t="shared" si="24"/>
        <v>1378.65</v>
      </c>
      <c r="U22" s="145">
        <v>2121</v>
      </c>
      <c r="V22" s="32">
        <f t="shared" si="25"/>
        <v>3181.5</v>
      </c>
      <c r="W22" s="32">
        <f t="shared" si="26"/>
        <v>4242</v>
      </c>
      <c r="X22" s="32">
        <f t="shared" si="27"/>
        <v>795.375</v>
      </c>
      <c r="Y22" s="32">
        <f t="shared" si="11"/>
        <v>0</v>
      </c>
      <c r="Z22" s="32">
        <f t="shared" si="12"/>
        <v>0</v>
      </c>
      <c r="AA22" s="32">
        <f t="shared" si="13"/>
        <v>0</v>
      </c>
      <c r="AB22" s="36">
        <v>1053870</v>
      </c>
      <c r="AC22" s="37">
        <v>201289</v>
      </c>
      <c r="AD22" s="49">
        <v>0.65</v>
      </c>
      <c r="AE22" s="38">
        <f t="shared" si="28"/>
        <v>10.53708846484408</v>
      </c>
      <c r="AF22" s="38">
        <f t="shared" si="15"/>
        <v>795.375</v>
      </c>
      <c r="AG22" s="38"/>
      <c r="AH22" s="148">
        <v>19.100000000000001</v>
      </c>
      <c r="AI22" s="149">
        <v>35.6</v>
      </c>
      <c r="AJ22" s="40"/>
      <c r="AK22" s="40"/>
      <c r="AL22" s="40"/>
      <c r="AM22" s="40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5.75" customHeight="1">
      <c r="A23" s="22"/>
      <c r="B23" s="290"/>
      <c r="C23" s="50" t="str">
        <f t="shared" si="20"/>
        <v>SUPER TELA</v>
      </c>
      <c r="D23" s="42" t="str">
        <f t="shared" si="1"/>
        <v>SEX</v>
      </c>
      <c r="E23" s="42" t="str">
        <f t="shared" si="17"/>
        <v>23H15</v>
      </c>
      <c r="F23" s="25"/>
      <c r="G23" s="26"/>
      <c r="H23" s="106">
        <f t="shared" ref="H23:I23" si="37">AH23</f>
        <v>12.7</v>
      </c>
      <c r="I23" s="106">
        <f t="shared" si="37"/>
        <v>27.6</v>
      </c>
      <c r="J23" s="28">
        <f t="shared" si="22"/>
        <v>133841</v>
      </c>
      <c r="K23" s="28">
        <f t="shared" si="4"/>
        <v>532.875</v>
      </c>
      <c r="L23" s="29">
        <f t="shared" si="5"/>
        <v>3.9814033069089443</v>
      </c>
      <c r="M23" s="4"/>
      <c r="N23" s="4"/>
      <c r="O23" s="315"/>
      <c r="P23" s="43" t="s">
        <v>62</v>
      </c>
      <c r="Q23" s="32" t="s">
        <v>63</v>
      </c>
      <c r="R23" s="44" t="s">
        <v>64</v>
      </c>
      <c r="S23" s="32">
        <f t="shared" si="23"/>
        <v>532.875</v>
      </c>
      <c r="T23" s="32">
        <f t="shared" si="24"/>
        <v>923.65</v>
      </c>
      <c r="U23" s="145">
        <v>1421</v>
      </c>
      <c r="V23" s="32">
        <f t="shared" si="25"/>
        <v>2131.5</v>
      </c>
      <c r="W23" s="32">
        <f t="shared" si="26"/>
        <v>2842</v>
      </c>
      <c r="X23" s="32">
        <f t="shared" si="27"/>
        <v>532.875</v>
      </c>
      <c r="Y23" s="32">
        <f t="shared" si="11"/>
        <v>0</v>
      </c>
      <c r="Z23" s="32">
        <f>IFERROR(IF(VLOOKUP(P23,$C$8:$F$52,4,0)&lt;&gt;0,VLOOKUP(P23,C23:K72,9,0)/VLOOKUP(P23,C23:H72,6,0),0),"")</f>
        <v>0</v>
      </c>
      <c r="AA23" s="32">
        <f t="shared" si="13"/>
        <v>0</v>
      </c>
      <c r="AB23" s="36">
        <v>1053870</v>
      </c>
      <c r="AC23" s="37">
        <v>133841</v>
      </c>
      <c r="AD23" s="49">
        <v>0.65</v>
      </c>
      <c r="AE23" s="38">
        <f t="shared" si="28"/>
        <v>10.617075485090519</v>
      </c>
      <c r="AF23" s="38">
        <f t="shared" si="15"/>
        <v>532.875</v>
      </c>
      <c r="AG23" s="38"/>
      <c r="AH23" s="148">
        <v>12.7</v>
      </c>
      <c r="AI23" s="149">
        <v>27.6</v>
      </c>
      <c r="AJ23" s="40"/>
      <c r="AK23" s="4"/>
      <c r="AL23" s="4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5.75" customHeight="1">
      <c r="A24" s="22"/>
      <c r="B24" s="290"/>
      <c r="C24" s="50" t="str">
        <f t="shared" si="20"/>
        <v>A FAZENDA</v>
      </c>
      <c r="D24" s="42" t="str">
        <f t="shared" si="1"/>
        <v>SEG-DOM</v>
      </c>
      <c r="E24" s="42" t="str">
        <f t="shared" si="17"/>
        <v>22H45</v>
      </c>
      <c r="F24" s="25"/>
      <c r="G24" s="26"/>
      <c r="H24" s="106">
        <f t="shared" ref="H24:I24" si="38">AH24</f>
        <v>8.5</v>
      </c>
      <c r="I24" s="106">
        <f t="shared" si="38"/>
        <v>22.2</v>
      </c>
      <c r="J24" s="28">
        <f t="shared" si="22"/>
        <v>89579</v>
      </c>
      <c r="K24" s="28">
        <f t="shared" si="4"/>
        <v>1190.25</v>
      </c>
      <c r="L24" s="29">
        <f t="shared" si="5"/>
        <v>13.287154355373469</v>
      </c>
      <c r="M24" s="4"/>
      <c r="N24" s="4"/>
      <c r="O24" s="315"/>
      <c r="P24" s="43" t="s">
        <v>65</v>
      </c>
      <c r="Q24" s="32" t="s">
        <v>66</v>
      </c>
      <c r="R24" s="44" t="s">
        <v>67</v>
      </c>
      <c r="S24" s="32">
        <f t="shared" si="23"/>
        <v>1190.25</v>
      </c>
      <c r="T24" s="32">
        <f t="shared" si="24"/>
        <v>2063.1</v>
      </c>
      <c r="U24" s="145">
        <v>3174</v>
      </c>
      <c r="V24" s="32">
        <f t="shared" si="25"/>
        <v>4761</v>
      </c>
      <c r="W24" s="32">
        <f t="shared" si="26"/>
        <v>6348</v>
      </c>
      <c r="X24" s="32">
        <f t="shared" si="27"/>
        <v>1190.25</v>
      </c>
      <c r="Y24" s="32">
        <f t="shared" si="11"/>
        <v>0</v>
      </c>
      <c r="Z24" s="32">
        <f t="shared" ref="Z24:Z27" si="39">IFERROR(IF(VLOOKUP(P24,$C$8:$F$52,4,0)&lt;&gt;0,VLOOKUP(P24,C23:K73,9,0)/VLOOKUP(P24,C23:H73,6,0),0),"")</f>
        <v>0</v>
      </c>
      <c r="AA24" s="32">
        <f t="shared" si="13"/>
        <v>0</v>
      </c>
      <c r="AB24" s="36">
        <v>1053870</v>
      </c>
      <c r="AC24" s="37">
        <v>89579</v>
      </c>
      <c r="AD24" s="49">
        <v>0.65</v>
      </c>
      <c r="AE24" s="38">
        <f t="shared" si="28"/>
        <v>35.432411614329254</v>
      </c>
      <c r="AF24" s="38">
        <f t="shared" si="15"/>
        <v>1190.25</v>
      </c>
      <c r="AG24" s="38"/>
      <c r="AH24" s="148">
        <v>8.5</v>
      </c>
      <c r="AI24" s="149">
        <v>22.2</v>
      </c>
      <c r="AJ24" s="40"/>
      <c r="AK24" s="4"/>
      <c r="AL24" s="4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5.75" customHeight="1">
      <c r="A25" s="22"/>
      <c r="B25" s="320"/>
      <c r="C25" s="50" t="str">
        <f t="shared" si="20"/>
        <v>SÉRIE PREMIUM</v>
      </c>
      <c r="D25" s="42" t="str">
        <f t="shared" si="1"/>
        <v>SEG</v>
      </c>
      <c r="E25" s="42" t="str">
        <f t="shared" si="17"/>
        <v>00h00</v>
      </c>
      <c r="F25" s="25"/>
      <c r="G25" s="26"/>
      <c r="H25" s="106">
        <f t="shared" ref="H25:I25" si="40">AH25</f>
        <v>8.5</v>
      </c>
      <c r="I25" s="106">
        <f t="shared" si="40"/>
        <v>22.2</v>
      </c>
      <c r="J25" s="28">
        <f t="shared" si="22"/>
        <v>89579</v>
      </c>
      <c r="K25" s="28">
        <f t="shared" si="4"/>
        <v>549.375</v>
      </c>
      <c r="L25" s="29">
        <f t="shared" si="5"/>
        <v>6.1328547985576973</v>
      </c>
      <c r="M25" s="4"/>
      <c r="N25" s="4"/>
      <c r="O25" s="316"/>
      <c r="P25" s="43" t="s">
        <v>68</v>
      </c>
      <c r="Q25" s="32" t="s">
        <v>69</v>
      </c>
      <c r="R25" s="44" t="s">
        <v>70</v>
      </c>
      <c r="S25" s="32">
        <f t="shared" si="23"/>
        <v>549.375</v>
      </c>
      <c r="T25" s="32">
        <f t="shared" si="24"/>
        <v>952.25</v>
      </c>
      <c r="U25" s="145">
        <v>1465</v>
      </c>
      <c r="V25" s="32">
        <f t="shared" si="25"/>
        <v>2197.5</v>
      </c>
      <c r="W25" s="32">
        <f t="shared" si="26"/>
        <v>2930</v>
      </c>
      <c r="X25" s="32">
        <f t="shared" si="27"/>
        <v>549.375</v>
      </c>
      <c r="Y25" s="32">
        <f t="shared" si="11"/>
        <v>0</v>
      </c>
      <c r="Z25" s="32">
        <f t="shared" si="39"/>
        <v>0</v>
      </c>
      <c r="AA25" s="32">
        <f t="shared" si="13"/>
        <v>0</v>
      </c>
      <c r="AB25" s="36">
        <v>1053870</v>
      </c>
      <c r="AC25" s="37">
        <v>89579</v>
      </c>
      <c r="AD25" s="49">
        <v>0.65</v>
      </c>
      <c r="AE25" s="38">
        <f t="shared" si="28"/>
        <v>16.354279462820529</v>
      </c>
      <c r="AF25" s="38">
        <f t="shared" si="15"/>
        <v>549.375</v>
      </c>
      <c r="AG25" s="38"/>
      <c r="AH25" s="148">
        <v>8.5</v>
      </c>
      <c r="AI25" s="149">
        <v>22.2</v>
      </c>
      <c r="AJ25" s="40"/>
      <c r="AK25" s="4"/>
      <c r="AL25" s="4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4.25" customHeight="1">
      <c r="A26" s="22"/>
      <c r="B26" s="329" t="s">
        <v>71</v>
      </c>
      <c r="C26" s="50" t="str">
        <f t="shared" si="20"/>
        <v>BRASIL CAMINHONEIRO</v>
      </c>
      <c r="D26" s="42" t="str">
        <f t="shared" si="1"/>
        <v>SÁB</v>
      </c>
      <c r="E26" s="42" t="str">
        <f t="shared" si="17"/>
        <v>07H00</v>
      </c>
      <c r="F26" s="25"/>
      <c r="G26" s="26"/>
      <c r="H26" s="106">
        <f t="shared" ref="H26:I26" si="41">AH26</f>
        <v>16.2</v>
      </c>
      <c r="I26" s="106">
        <f t="shared" si="41"/>
        <v>25.9</v>
      </c>
      <c r="J26" s="28">
        <f t="shared" si="22"/>
        <v>170727</v>
      </c>
      <c r="K26" s="28">
        <f t="shared" si="4"/>
        <v>435.375</v>
      </c>
      <c r="L26" s="29">
        <f t="shared" si="5"/>
        <v>2.550123881987032</v>
      </c>
      <c r="M26" s="4"/>
      <c r="N26" s="4"/>
      <c r="O26" s="317" t="s">
        <v>71</v>
      </c>
      <c r="P26" s="43" t="s">
        <v>72</v>
      </c>
      <c r="Q26" s="44" t="s">
        <v>73</v>
      </c>
      <c r="R26" s="44" t="s">
        <v>74</v>
      </c>
      <c r="S26" s="32">
        <f t="shared" si="23"/>
        <v>435.375</v>
      </c>
      <c r="T26" s="32">
        <f t="shared" si="24"/>
        <v>580.5</v>
      </c>
      <c r="U26" s="145">
        <v>1161</v>
      </c>
      <c r="V26" s="32">
        <f t="shared" si="25"/>
        <v>1741.5</v>
      </c>
      <c r="W26" s="32">
        <f t="shared" si="26"/>
        <v>2322</v>
      </c>
      <c r="X26" s="32">
        <f t="shared" si="27"/>
        <v>435.375</v>
      </c>
      <c r="Y26" s="32">
        <f t="shared" si="11"/>
        <v>0</v>
      </c>
      <c r="Z26" s="32">
        <f t="shared" si="39"/>
        <v>0</v>
      </c>
      <c r="AA26" s="32">
        <f t="shared" si="13"/>
        <v>0</v>
      </c>
      <c r="AB26" s="36">
        <v>1053870</v>
      </c>
      <c r="AC26" s="37">
        <v>170727</v>
      </c>
      <c r="AD26" s="49">
        <v>0.5</v>
      </c>
      <c r="AE26" s="38">
        <f t="shared" si="28"/>
        <v>6.8003303519654192</v>
      </c>
      <c r="AF26" s="38">
        <f t="shared" si="15"/>
        <v>435.375</v>
      </c>
      <c r="AG26" s="38"/>
      <c r="AH26" s="148">
        <v>16.2</v>
      </c>
      <c r="AI26" s="149">
        <v>25.9</v>
      </c>
      <c r="AJ26" s="4"/>
      <c r="AK26" s="4"/>
      <c r="AL26" s="40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4.25" customHeight="1">
      <c r="A27" s="22"/>
      <c r="B27" s="325"/>
      <c r="C27" s="50" t="str">
        <f t="shared" si="20"/>
        <v>FALA BRASIL - EDIÇÃO DE SÁBADO</v>
      </c>
      <c r="D27" s="42" t="str">
        <f t="shared" si="1"/>
        <v>SÁB</v>
      </c>
      <c r="E27" s="42" t="str">
        <f t="shared" si="17"/>
        <v>07H30</v>
      </c>
      <c r="F27" s="25"/>
      <c r="G27" s="26"/>
      <c r="H27" s="106">
        <f t="shared" ref="H27:I27" si="42">AH27</f>
        <v>16.2</v>
      </c>
      <c r="I27" s="106">
        <f t="shared" si="42"/>
        <v>25.9</v>
      </c>
      <c r="J27" s="28">
        <f t="shared" si="22"/>
        <v>170727</v>
      </c>
      <c r="K27" s="28">
        <f t="shared" si="4"/>
        <v>483.375</v>
      </c>
      <c r="L27" s="29">
        <f t="shared" si="5"/>
        <v>2.8312744908538194</v>
      </c>
      <c r="M27" s="4"/>
      <c r="N27" s="4"/>
      <c r="O27" s="315"/>
      <c r="P27" s="43" t="s">
        <v>75</v>
      </c>
      <c r="Q27" s="44" t="s">
        <v>73</v>
      </c>
      <c r="R27" s="44" t="s">
        <v>76</v>
      </c>
      <c r="S27" s="32">
        <f t="shared" si="23"/>
        <v>483.375</v>
      </c>
      <c r="T27" s="32">
        <f t="shared" si="24"/>
        <v>644.5</v>
      </c>
      <c r="U27" s="145">
        <v>1289</v>
      </c>
      <c r="V27" s="32">
        <f t="shared" si="25"/>
        <v>1933.5</v>
      </c>
      <c r="W27" s="32">
        <f t="shared" si="26"/>
        <v>2578</v>
      </c>
      <c r="X27" s="32">
        <f t="shared" si="27"/>
        <v>483.375</v>
      </c>
      <c r="Y27" s="32">
        <f t="shared" si="11"/>
        <v>0</v>
      </c>
      <c r="Z27" s="32">
        <f t="shared" si="39"/>
        <v>0</v>
      </c>
      <c r="AA27" s="32">
        <f t="shared" si="13"/>
        <v>0</v>
      </c>
      <c r="AB27" s="36">
        <v>1053870</v>
      </c>
      <c r="AC27" s="37">
        <v>170727</v>
      </c>
      <c r="AD27" s="49">
        <v>0.5</v>
      </c>
      <c r="AE27" s="38">
        <f t="shared" si="28"/>
        <v>7.5500653089435179</v>
      </c>
      <c r="AF27" s="38">
        <f t="shared" si="15"/>
        <v>483.375</v>
      </c>
      <c r="AG27" s="38"/>
      <c r="AH27" s="148">
        <v>16.2</v>
      </c>
      <c r="AI27" s="149">
        <v>25.9</v>
      </c>
      <c r="AJ27" s="4"/>
      <c r="AK27" s="4"/>
      <c r="AL27" s="4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5" customHeight="1">
      <c r="A28" s="22"/>
      <c r="B28" s="325"/>
      <c r="C28" s="52" t="str">
        <f t="shared" si="20"/>
        <v>BALANÇO GERAL SC - ED SÁBADO - ESTADUAL (1)</v>
      </c>
      <c r="D28" s="24" t="str">
        <f t="shared" si="1"/>
        <v>SÁB</v>
      </c>
      <c r="E28" s="24" t="str">
        <f t="shared" si="17"/>
        <v>12H00</v>
      </c>
      <c r="F28" s="25"/>
      <c r="G28" s="26"/>
      <c r="H28" s="106">
        <f t="shared" ref="H28:I28" si="43">AH28</f>
        <v>16.2</v>
      </c>
      <c r="I28" s="106">
        <f t="shared" si="43"/>
        <v>25.9</v>
      </c>
      <c r="J28" s="28">
        <f t="shared" si="22"/>
        <v>170727</v>
      </c>
      <c r="K28" s="28">
        <f t="shared" si="4"/>
        <v>766.875</v>
      </c>
      <c r="L28" s="29">
        <f t="shared" si="5"/>
        <v>4.491820274473282</v>
      </c>
      <c r="M28" s="4"/>
      <c r="N28" s="4"/>
      <c r="O28" s="315"/>
      <c r="P28" s="43" t="s">
        <v>77</v>
      </c>
      <c r="Q28" s="44" t="s">
        <v>73</v>
      </c>
      <c r="R28" s="44" t="s">
        <v>78</v>
      </c>
      <c r="S28" s="32">
        <f t="shared" si="23"/>
        <v>766.875</v>
      </c>
      <c r="T28" s="32">
        <f t="shared" si="24"/>
        <v>1329.25</v>
      </c>
      <c r="U28" s="145">
        <v>2045</v>
      </c>
      <c r="V28" s="32">
        <f t="shared" si="25"/>
        <v>3067.5</v>
      </c>
      <c r="W28" s="32">
        <f t="shared" si="26"/>
        <v>4090</v>
      </c>
      <c r="X28" s="32">
        <f t="shared" si="27"/>
        <v>766.875</v>
      </c>
      <c r="Y28" s="32">
        <f t="shared" si="11"/>
        <v>0</v>
      </c>
      <c r="Z28" s="32">
        <f>IFERROR(IF(VLOOKUP(P28,$C$8:$F$52,4,0)&lt;&gt;0,VLOOKUP(P28,C28:K78,9,0)/VLOOKUP(P28,C28:H78,6,0),0),"")</f>
        <v>0</v>
      </c>
      <c r="AA28" s="32">
        <f t="shared" si="13"/>
        <v>0</v>
      </c>
      <c r="AB28" s="36">
        <v>1053870</v>
      </c>
      <c r="AC28" s="37">
        <v>170727</v>
      </c>
      <c r="AD28" s="49">
        <v>0.65</v>
      </c>
      <c r="AE28" s="38">
        <f t="shared" si="28"/>
        <v>11.978187398595418</v>
      </c>
      <c r="AF28" s="38">
        <f t="shared" si="15"/>
        <v>766.875</v>
      </c>
      <c r="AG28" s="38"/>
      <c r="AH28" s="148">
        <v>16.2</v>
      </c>
      <c r="AI28" s="149">
        <v>25.9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5.75" customHeight="1">
      <c r="A29" s="22"/>
      <c r="B29" s="325"/>
      <c r="C29" s="52" t="str">
        <f t="shared" si="20"/>
        <v>CLUBE DA BOLA</v>
      </c>
      <c r="D29" s="24" t="str">
        <f t="shared" si="1"/>
        <v>SÁB</v>
      </c>
      <c r="E29" s="24" t="str">
        <f t="shared" si="17"/>
        <v>13H30</v>
      </c>
      <c r="F29" s="25"/>
      <c r="G29" s="26"/>
      <c r="H29" s="106">
        <f t="shared" ref="H29:I29" si="44">AH29</f>
        <v>16.2</v>
      </c>
      <c r="I29" s="106">
        <f t="shared" si="44"/>
        <v>25.9</v>
      </c>
      <c r="J29" s="28">
        <f t="shared" si="22"/>
        <v>170727</v>
      </c>
      <c r="K29" s="28">
        <f t="shared" si="4"/>
        <v>715.875</v>
      </c>
      <c r="L29" s="29">
        <f t="shared" si="5"/>
        <v>4.1930977525523208</v>
      </c>
      <c r="M29" s="4"/>
      <c r="N29" s="4"/>
      <c r="O29" s="315"/>
      <c r="P29" s="43" t="s">
        <v>79</v>
      </c>
      <c r="Q29" s="44" t="s">
        <v>73</v>
      </c>
      <c r="R29" s="44" t="s">
        <v>80</v>
      </c>
      <c r="S29" s="32">
        <f t="shared" si="23"/>
        <v>715.875</v>
      </c>
      <c r="T29" s="32">
        <f t="shared" si="24"/>
        <v>1240.8500000000001</v>
      </c>
      <c r="U29" s="145">
        <v>1909</v>
      </c>
      <c r="V29" s="32">
        <f t="shared" si="25"/>
        <v>2863.5</v>
      </c>
      <c r="W29" s="32">
        <f t="shared" si="26"/>
        <v>3818</v>
      </c>
      <c r="X29" s="32">
        <f t="shared" si="27"/>
        <v>715.875</v>
      </c>
      <c r="Y29" s="32">
        <f t="shared" si="11"/>
        <v>0</v>
      </c>
      <c r="Z29" s="32">
        <f t="shared" ref="Z29:Z33" si="45">IFERROR(IF(VLOOKUP(P29,$C$8:$F$52,4,0)&lt;&gt;0,VLOOKUP(P29,C28:K79,9,0)/VLOOKUP(P29,C28:H79,6,0),0),"")</f>
        <v>0</v>
      </c>
      <c r="AA29" s="32">
        <f t="shared" si="13"/>
        <v>0</v>
      </c>
      <c r="AB29" s="36">
        <v>1053870</v>
      </c>
      <c r="AC29" s="37">
        <v>170727</v>
      </c>
      <c r="AD29" s="49">
        <v>0.65</v>
      </c>
      <c r="AE29" s="38">
        <f t="shared" si="28"/>
        <v>11.181594006806186</v>
      </c>
      <c r="AF29" s="38">
        <f t="shared" si="15"/>
        <v>715.875</v>
      </c>
      <c r="AG29" s="38"/>
      <c r="AH29" s="148">
        <v>16.2</v>
      </c>
      <c r="AI29" s="149">
        <v>25.9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5.75" customHeight="1">
      <c r="A30" s="22"/>
      <c r="B30" s="325"/>
      <c r="C30" s="53" t="str">
        <f t="shared" si="20"/>
        <v>CINE AVENTURA</v>
      </c>
      <c r="D30" s="42" t="str">
        <f t="shared" si="1"/>
        <v>SÁB</v>
      </c>
      <c r="E30" s="42" t="str">
        <f t="shared" si="17"/>
        <v>15H00</v>
      </c>
      <c r="F30" s="25"/>
      <c r="G30" s="26"/>
      <c r="H30" s="106">
        <f t="shared" ref="H30:I30" si="46">AH30</f>
        <v>16.2</v>
      </c>
      <c r="I30" s="106">
        <f t="shared" si="46"/>
        <v>25.9</v>
      </c>
      <c r="J30" s="28">
        <f t="shared" si="22"/>
        <v>170727</v>
      </c>
      <c r="K30" s="28">
        <f t="shared" si="4"/>
        <v>321</v>
      </c>
      <c r="L30" s="29">
        <f t="shared" si="5"/>
        <v>1.8801946967966403</v>
      </c>
      <c r="M30" s="4"/>
      <c r="N30" s="4"/>
      <c r="O30" s="315"/>
      <c r="P30" s="43" t="s">
        <v>81</v>
      </c>
      <c r="Q30" s="44" t="s">
        <v>73</v>
      </c>
      <c r="R30" s="44" t="s">
        <v>82</v>
      </c>
      <c r="S30" s="32">
        <f t="shared" si="23"/>
        <v>321</v>
      </c>
      <c r="T30" s="32">
        <f t="shared" si="24"/>
        <v>556.4</v>
      </c>
      <c r="U30" s="145">
        <v>856</v>
      </c>
      <c r="V30" s="32">
        <f t="shared" si="25"/>
        <v>1284</v>
      </c>
      <c r="W30" s="32">
        <f t="shared" si="26"/>
        <v>1712</v>
      </c>
      <c r="X30" s="32">
        <f t="shared" si="27"/>
        <v>321</v>
      </c>
      <c r="Y30" s="32">
        <f t="shared" si="11"/>
        <v>0</v>
      </c>
      <c r="Z30" s="32">
        <f t="shared" si="45"/>
        <v>0</v>
      </c>
      <c r="AA30" s="32">
        <f t="shared" si="13"/>
        <v>0</v>
      </c>
      <c r="AB30" s="36">
        <v>1053870</v>
      </c>
      <c r="AC30" s="37">
        <v>170727</v>
      </c>
      <c r="AD30" s="49">
        <v>0.65</v>
      </c>
      <c r="AE30" s="38">
        <f t="shared" si="28"/>
        <v>5.0138525247910408</v>
      </c>
      <c r="AF30" s="38">
        <f t="shared" si="15"/>
        <v>321</v>
      </c>
      <c r="AG30" s="38"/>
      <c r="AH30" s="148">
        <v>16.2</v>
      </c>
      <c r="AI30" s="149">
        <v>25.9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5.75" customHeight="1">
      <c r="A31" s="22"/>
      <c r="B31" s="325"/>
      <c r="C31" s="53" t="str">
        <f t="shared" si="20"/>
        <v>CIDADE ALERTA - EDIÇÃO DE SÁBADO 1</v>
      </c>
      <c r="D31" s="42" t="str">
        <f t="shared" si="1"/>
        <v>SÁB</v>
      </c>
      <c r="E31" s="42" t="str">
        <f t="shared" si="17"/>
        <v>17H00</v>
      </c>
      <c r="F31" s="25"/>
      <c r="G31" s="26"/>
      <c r="H31" s="106">
        <f t="shared" ref="H31:I31" si="47">AH31</f>
        <v>16.2</v>
      </c>
      <c r="I31" s="106">
        <f t="shared" si="47"/>
        <v>25.9</v>
      </c>
      <c r="J31" s="28">
        <f t="shared" si="22"/>
        <v>170727</v>
      </c>
      <c r="K31" s="28">
        <f t="shared" si="4"/>
        <v>591</v>
      </c>
      <c r="L31" s="29">
        <f t="shared" si="5"/>
        <v>3.4616668716723189</v>
      </c>
      <c r="M31" s="4"/>
      <c r="N31" s="4"/>
      <c r="O31" s="315"/>
      <c r="P31" s="43" t="s">
        <v>83</v>
      </c>
      <c r="Q31" s="44" t="s">
        <v>73</v>
      </c>
      <c r="R31" s="44" t="s">
        <v>84</v>
      </c>
      <c r="S31" s="32">
        <f t="shared" si="23"/>
        <v>591</v>
      </c>
      <c r="T31" s="32">
        <f t="shared" si="24"/>
        <v>1024.4000000000001</v>
      </c>
      <c r="U31" s="145">
        <v>1576</v>
      </c>
      <c r="V31" s="32">
        <f t="shared" si="25"/>
        <v>2364</v>
      </c>
      <c r="W31" s="32">
        <f t="shared" si="26"/>
        <v>3152</v>
      </c>
      <c r="X31" s="32">
        <f t="shared" si="27"/>
        <v>591</v>
      </c>
      <c r="Y31" s="32">
        <f t="shared" si="11"/>
        <v>0</v>
      </c>
      <c r="Z31" s="32">
        <f t="shared" si="45"/>
        <v>0</v>
      </c>
      <c r="AA31" s="32">
        <f t="shared" si="13"/>
        <v>0</v>
      </c>
      <c r="AB31" s="36">
        <v>1053870</v>
      </c>
      <c r="AC31" s="37">
        <v>170727</v>
      </c>
      <c r="AD31" s="49">
        <v>0.65</v>
      </c>
      <c r="AE31" s="38">
        <f t="shared" si="28"/>
        <v>9.2311116577928498</v>
      </c>
      <c r="AF31" s="38">
        <f t="shared" si="15"/>
        <v>591</v>
      </c>
      <c r="AG31" s="38"/>
      <c r="AH31" s="148">
        <v>16.2</v>
      </c>
      <c r="AI31" s="149">
        <v>25.9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5.75" customHeight="1">
      <c r="A32" s="22"/>
      <c r="B32" s="325"/>
      <c r="C32" s="53" t="str">
        <f t="shared" si="20"/>
        <v>JORNAL DA RECORD - EDIÇÃO DE SÁBADO</v>
      </c>
      <c r="D32" s="42" t="str">
        <f t="shared" si="1"/>
        <v>SÁB</v>
      </c>
      <c r="E32" s="42" t="str">
        <f t="shared" si="17"/>
        <v>19H45</v>
      </c>
      <c r="F32" s="25"/>
      <c r="G32" s="26"/>
      <c r="H32" s="106">
        <f t="shared" ref="H32:I32" si="48">AH32</f>
        <v>16.2</v>
      </c>
      <c r="I32" s="106">
        <f t="shared" si="48"/>
        <v>25.9</v>
      </c>
      <c r="J32" s="28">
        <f t="shared" si="22"/>
        <v>170727</v>
      </c>
      <c r="K32" s="28">
        <f t="shared" si="4"/>
        <v>1364.25</v>
      </c>
      <c r="L32" s="29">
        <f t="shared" si="5"/>
        <v>7.9908274613857211</v>
      </c>
      <c r="M32" s="4"/>
      <c r="N32" s="4"/>
      <c r="O32" s="315"/>
      <c r="P32" s="43" t="s">
        <v>85</v>
      </c>
      <c r="Q32" s="44" t="s">
        <v>73</v>
      </c>
      <c r="R32" s="44" t="s">
        <v>86</v>
      </c>
      <c r="S32" s="32">
        <f t="shared" si="23"/>
        <v>1364.25</v>
      </c>
      <c r="T32" s="32">
        <f t="shared" si="24"/>
        <v>2364.7000000000003</v>
      </c>
      <c r="U32" s="145">
        <v>3638</v>
      </c>
      <c r="V32" s="32">
        <f t="shared" si="25"/>
        <v>5457</v>
      </c>
      <c r="W32" s="32">
        <f t="shared" si="26"/>
        <v>7276</v>
      </c>
      <c r="X32" s="32">
        <f t="shared" si="27"/>
        <v>1364.25</v>
      </c>
      <c r="Y32" s="32">
        <f t="shared" si="11"/>
        <v>0</v>
      </c>
      <c r="Z32" s="32">
        <f t="shared" si="45"/>
        <v>0</v>
      </c>
      <c r="AA32" s="32">
        <f t="shared" si="13"/>
        <v>0</v>
      </c>
      <c r="AB32" s="36">
        <v>1053870</v>
      </c>
      <c r="AC32" s="37">
        <v>170727</v>
      </c>
      <c r="AD32" s="49">
        <v>0.65</v>
      </c>
      <c r="AE32" s="38">
        <f t="shared" si="28"/>
        <v>21.308873230361922</v>
      </c>
      <c r="AF32" s="38">
        <f t="shared" si="15"/>
        <v>1364.25</v>
      </c>
      <c r="AG32" s="38"/>
      <c r="AH32" s="148">
        <v>16.2</v>
      </c>
      <c r="AI32" s="149">
        <v>25.9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</row>
    <row r="33" spans="1:55" ht="15.75" customHeight="1">
      <c r="A33" s="22"/>
      <c r="B33" s="325"/>
      <c r="C33" s="53" t="str">
        <f t="shared" si="20"/>
        <v xml:space="preserve">NOVELA 3 - MELHORES MOMENTOS </v>
      </c>
      <c r="D33" s="42" t="str">
        <f t="shared" si="1"/>
        <v>SAB</v>
      </c>
      <c r="E33" s="42" t="str">
        <f t="shared" si="17"/>
        <v>21H00</v>
      </c>
      <c r="F33" s="25"/>
      <c r="G33" s="26"/>
      <c r="H33" s="106">
        <f t="shared" ref="H33:I33" si="49">AH33</f>
        <v>16.2</v>
      </c>
      <c r="I33" s="106">
        <f t="shared" si="49"/>
        <v>25.9</v>
      </c>
      <c r="J33" s="28">
        <f t="shared" si="22"/>
        <v>170727</v>
      </c>
      <c r="K33" s="28">
        <f t="shared" si="4"/>
        <v>799.5</v>
      </c>
      <c r="L33" s="29">
        <f t="shared" si="5"/>
        <v>4.6829148289374265</v>
      </c>
      <c r="M33" s="4"/>
      <c r="N33" s="4"/>
      <c r="O33" s="315"/>
      <c r="P33" s="43" t="s">
        <v>87</v>
      </c>
      <c r="Q33" s="44" t="s">
        <v>88</v>
      </c>
      <c r="R33" s="44" t="s">
        <v>59</v>
      </c>
      <c r="S33" s="32">
        <f t="shared" si="23"/>
        <v>799.5</v>
      </c>
      <c r="T33" s="32">
        <f t="shared" si="24"/>
        <v>1385.8</v>
      </c>
      <c r="U33" s="145">
        <v>2132</v>
      </c>
      <c r="V33" s="32">
        <f t="shared" si="25"/>
        <v>3198</v>
      </c>
      <c r="W33" s="32">
        <f t="shared" si="26"/>
        <v>4264</v>
      </c>
      <c r="X33" s="32">
        <f t="shared" si="27"/>
        <v>799.5</v>
      </c>
      <c r="Y33" s="32">
        <f t="shared" si="11"/>
        <v>0</v>
      </c>
      <c r="Z33" s="32">
        <f t="shared" si="45"/>
        <v>0</v>
      </c>
      <c r="AA33" s="32">
        <f t="shared" si="13"/>
        <v>0</v>
      </c>
      <c r="AB33" s="36">
        <v>1053870</v>
      </c>
      <c r="AC33" s="37">
        <v>170727</v>
      </c>
      <c r="AD33" s="49">
        <v>0.65</v>
      </c>
      <c r="AE33" s="38">
        <f t="shared" si="28"/>
        <v>12.487772877166471</v>
      </c>
      <c r="AF33" s="38">
        <f t="shared" si="15"/>
        <v>799.5</v>
      </c>
      <c r="AG33" s="38"/>
      <c r="AH33" s="148">
        <v>16.2</v>
      </c>
      <c r="AI33" s="149">
        <v>25.9</v>
      </c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15.75" customHeight="1">
      <c r="A34" s="22"/>
      <c r="B34" s="330"/>
      <c r="C34" s="53" t="str">
        <f t="shared" si="20"/>
        <v>TELA MÁXIMA</v>
      </c>
      <c r="D34" s="42" t="str">
        <f t="shared" si="1"/>
        <v>SÁB</v>
      </c>
      <c r="E34" s="42" t="str">
        <f t="shared" si="17"/>
        <v>22H30</v>
      </c>
      <c r="F34" s="25"/>
      <c r="G34" s="26"/>
      <c r="H34" s="106">
        <f t="shared" ref="H34:I34" si="50">AH34</f>
        <v>16.2</v>
      </c>
      <c r="I34" s="106">
        <f t="shared" si="50"/>
        <v>25.9</v>
      </c>
      <c r="J34" s="28">
        <f t="shared" si="22"/>
        <v>170727</v>
      </c>
      <c r="K34" s="28">
        <f t="shared" si="4"/>
        <v>519.75</v>
      </c>
      <c r="L34" s="29">
        <f t="shared" si="5"/>
        <v>3.0443339366356814</v>
      </c>
      <c r="M34" s="4"/>
      <c r="N34" s="4"/>
      <c r="O34" s="316"/>
      <c r="P34" s="43" t="s">
        <v>89</v>
      </c>
      <c r="Q34" s="44" t="s">
        <v>73</v>
      </c>
      <c r="R34" s="44" t="s">
        <v>90</v>
      </c>
      <c r="S34" s="32">
        <f t="shared" si="23"/>
        <v>519.75</v>
      </c>
      <c r="T34" s="32">
        <f t="shared" si="24"/>
        <v>900.9</v>
      </c>
      <c r="U34" s="145">
        <v>1386</v>
      </c>
      <c r="V34" s="32">
        <f t="shared" si="25"/>
        <v>2079</v>
      </c>
      <c r="W34" s="32">
        <f t="shared" si="26"/>
        <v>2772</v>
      </c>
      <c r="X34" s="32">
        <f t="shared" si="27"/>
        <v>519.75</v>
      </c>
      <c r="Y34" s="32">
        <f t="shared" si="11"/>
        <v>0</v>
      </c>
      <c r="Z34" s="32">
        <f>IFERROR(IF(VLOOKUP(P34,$C$8:$F$52,4,0)&lt;&gt;0,VLOOKUP(P34,C34:K85,9,0)/VLOOKUP(P34,C34:H85,6,0),0),"")</f>
        <v>0</v>
      </c>
      <c r="AA34" s="32">
        <f t="shared" si="13"/>
        <v>0</v>
      </c>
      <c r="AB34" s="36">
        <v>1053870</v>
      </c>
      <c r="AC34" s="37">
        <v>170727</v>
      </c>
      <c r="AD34" s="49">
        <v>0.65</v>
      </c>
      <c r="AE34" s="38">
        <f t="shared" si="28"/>
        <v>8.1182238310284855</v>
      </c>
      <c r="AF34" s="38">
        <f t="shared" si="15"/>
        <v>519.75</v>
      </c>
      <c r="AG34" s="38"/>
      <c r="AH34" s="148">
        <v>16.2</v>
      </c>
      <c r="AI34" s="149">
        <v>25.9</v>
      </c>
      <c r="AJ34" s="40"/>
      <c r="AK34" s="40"/>
      <c r="AL34" s="40"/>
      <c r="AM34" s="40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4.25" customHeight="1">
      <c r="A35" s="22"/>
      <c r="B35" s="324" t="s">
        <v>91</v>
      </c>
      <c r="C35" s="52" t="str">
        <f t="shared" si="20"/>
        <v>AGRO SAÚDE E COOPERAÇÃO</v>
      </c>
      <c r="D35" s="24" t="str">
        <f t="shared" si="1"/>
        <v>DOM</v>
      </c>
      <c r="E35" s="24" t="str">
        <f t="shared" si="17"/>
        <v>09H00</v>
      </c>
      <c r="F35" s="25"/>
      <c r="G35" s="26"/>
      <c r="H35" s="106">
        <f t="shared" ref="H35:I35" si="51">AH35</f>
        <v>16.2</v>
      </c>
      <c r="I35" s="106">
        <f t="shared" si="51"/>
        <v>25.9</v>
      </c>
      <c r="J35" s="28">
        <f t="shared" si="22"/>
        <v>170727</v>
      </c>
      <c r="K35" s="28">
        <f t="shared" si="4"/>
        <v>391.125</v>
      </c>
      <c r="L35" s="29">
        <f t="shared" si="5"/>
        <v>2.2909381644379625</v>
      </c>
      <c r="M35" s="4"/>
      <c r="N35" s="4"/>
      <c r="O35" s="317" t="s">
        <v>91</v>
      </c>
      <c r="P35" s="43" t="s">
        <v>92</v>
      </c>
      <c r="Q35" s="44" t="s">
        <v>93</v>
      </c>
      <c r="R35" s="44" t="s">
        <v>94</v>
      </c>
      <c r="S35" s="32">
        <f t="shared" si="23"/>
        <v>391.125</v>
      </c>
      <c r="T35" s="32">
        <f t="shared" si="24"/>
        <v>677.95</v>
      </c>
      <c r="U35" s="145">
        <v>1043</v>
      </c>
      <c r="V35" s="32">
        <f t="shared" si="25"/>
        <v>1564.5</v>
      </c>
      <c r="W35" s="32">
        <f t="shared" si="26"/>
        <v>2086</v>
      </c>
      <c r="X35" s="32">
        <f t="shared" si="27"/>
        <v>391.125</v>
      </c>
      <c r="Y35" s="32">
        <f t="shared" si="11"/>
        <v>0</v>
      </c>
      <c r="Z35" s="32">
        <f>IFERROR(IF(VLOOKUP(P35,$C$8:$F$52,4,0)&lt;&gt;0,VLOOKUP(P35,C35:K87,9,0)/VLOOKUP(P35,C35:H87,6,0),0),"")</f>
        <v>0</v>
      </c>
      <c r="AA35" s="32">
        <f t="shared" si="13"/>
        <v>0</v>
      </c>
      <c r="AB35" s="36">
        <v>1053870</v>
      </c>
      <c r="AC35" s="37">
        <v>170727</v>
      </c>
      <c r="AD35" s="49">
        <v>0.65</v>
      </c>
      <c r="AE35" s="38">
        <f t="shared" si="28"/>
        <v>6.109168438501233</v>
      </c>
      <c r="AF35" s="38">
        <f t="shared" si="15"/>
        <v>391.125</v>
      </c>
      <c r="AG35" s="38"/>
      <c r="AH35" s="148">
        <v>16.2</v>
      </c>
      <c r="AI35" s="149">
        <v>25.9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5.75" customHeight="1">
      <c r="A36" s="22"/>
      <c r="B36" s="325"/>
      <c r="C36" s="56"/>
      <c r="D36" s="24" t="str">
        <f t="shared" si="1"/>
        <v/>
      </c>
      <c r="E36" s="24" t="str">
        <f t="shared" si="17"/>
        <v/>
      </c>
      <c r="F36" s="25"/>
      <c r="G36" s="26"/>
      <c r="H36" s="106"/>
      <c r="I36" s="106"/>
      <c r="J36" s="28"/>
      <c r="K36" s="28" t="str">
        <f t="shared" si="4"/>
        <v/>
      </c>
      <c r="L36" s="29" t="str">
        <f t="shared" si="5"/>
        <v/>
      </c>
      <c r="M36" s="4"/>
      <c r="N36" s="4"/>
      <c r="O36" s="315"/>
      <c r="P36" s="43"/>
      <c r="Q36" s="43"/>
      <c r="R36" s="44" t="s">
        <v>96</v>
      </c>
      <c r="S36" s="43"/>
      <c r="T36" s="43"/>
      <c r="U36" s="43"/>
      <c r="V36" s="43"/>
      <c r="W36" s="43"/>
      <c r="X36" s="43"/>
      <c r="Y36" s="32" t="str">
        <f t="shared" si="11"/>
        <v/>
      </c>
      <c r="Z36" s="32" t="str">
        <f t="shared" ref="Z36:Z39" si="52">IFERROR(IF(VLOOKUP(P36,$C$8:$F$52,4,0)&lt;&gt;0,VLOOKUP(P36,C35:K88,9,0)/VLOOKUP(P36,C35:H88,6,0),0),"")</f>
        <v/>
      </c>
      <c r="AA36" s="32" t="str">
        <f t="shared" si="13"/>
        <v/>
      </c>
      <c r="AB36" s="36"/>
      <c r="AC36" s="43"/>
      <c r="AD36" s="43"/>
      <c r="AE36" s="43"/>
      <c r="AF36" s="43"/>
      <c r="AG36" s="38"/>
      <c r="AH36" s="148"/>
      <c r="AI36" s="149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5" customHeight="1">
      <c r="A37" s="22"/>
      <c r="B37" s="325"/>
      <c r="C37" s="56"/>
      <c r="D37" s="24" t="str">
        <f t="shared" si="1"/>
        <v/>
      </c>
      <c r="E37" s="24" t="str">
        <f t="shared" si="17"/>
        <v/>
      </c>
      <c r="F37" s="25"/>
      <c r="G37" s="26"/>
      <c r="H37" s="106"/>
      <c r="I37" s="106"/>
      <c r="J37" s="28"/>
      <c r="K37" s="28" t="str">
        <f t="shared" si="4"/>
        <v/>
      </c>
      <c r="L37" s="29" t="str">
        <f t="shared" si="5"/>
        <v/>
      </c>
      <c r="M37" s="4"/>
      <c r="N37" s="4"/>
      <c r="O37" s="315"/>
      <c r="P37" s="43"/>
      <c r="Q37" s="43"/>
      <c r="R37" s="44" t="s">
        <v>40</v>
      </c>
      <c r="S37" s="43"/>
      <c r="T37" s="43"/>
      <c r="U37" s="43"/>
      <c r="V37" s="43"/>
      <c r="W37" s="43"/>
      <c r="X37" s="43"/>
      <c r="Y37" s="32" t="str">
        <f t="shared" si="11"/>
        <v/>
      </c>
      <c r="Z37" s="32" t="str">
        <f t="shared" si="52"/>
        <v/>
      </c>
      <c r="AA37" s="32" t="str">
        <f t="shared" si="13"/>
        <v/>
      </c>
      <c r="AB37" s="36"/>
      <c r="AC37" s="43"/>
      <c r="AD37" s="43"/>
      <c r="AE37" s="43"/>
      <c r="AF37" s="43"/>
      <c r="AG37" s="38"/>
      <c r="AH37" s="148"/>
      <c r="AI37" s="149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5.75" customHeight="1">
      <c r="A38" s="55"/>
      <c r="B38" s="325"/>
      <c r="C38" s="58" t="str">
        <f t="shared" ref="C38:C46" si="53">P38</f>
        <v>CINE MAIOR</v>
      </c>
      <c r="D38" s="42" t="str">
        <f t="shared" si="1"/>
        <v>DOM</v>
      </c>
      <c r="E38" s="42" t="str">
        <f t="shared" si="17"/>
        <v>14H00</v>
      </c>
      <c r="F38" s="25"/>
      <c r="G38" s="26"/>
      <c r="H38" s="106">
        <f t="shared" ref="H38:I38" si="54">AH38</f>
        <v>16.2</v>
      </c>
      <c r="I38" s="106">
        <f t="shared" si="54"/>
        <v>25.9</v>
      </c>
      <c r="J38" s="28">
        <f t="shared" ref="J38:J46" si="55">AC38</f>
        <v>170727</v>
      </c>
      <c r="K38" s="28">
        <f t="shared" si="4"/>
        <v>566.625</v>
      </c>
      <c r="L38" s="29">
        <f t="shared" si="5"/>
        <v>3.3188950781071536</v>
      </c>
      <c r="M38" s="4"/>
      <c r="N38" s="4"/>
      <c r="O38" s="315"/>
      <c r="P38" s="43" t="s">
        <v>98</v>
      </c>
      <c r="Q38" s="44" t="s">
        <v>93</v>
      </c>
      <c r="R38" s="44" t="s">
        <v>46</v>
      </c>
      <c r="S38" s="32">
        <f t="shared" ref="S38:S42" si="56">IF(U38="","",(U38*0.375))</f>
        <v>566.625</v>
      </c>
      <c r="T38" s="32">
        <f t="shared" ref="T38:T46" si="57">IF(U38="","",(U38*AD38))</f>
        <v>982.15</v>
      </c>
      <c r="U38" s="145">
        <v>1511</v>
      </c>
      <c r="V38" s="32">
        <f t="shared" ref="V38:V46" si="58">IF(U38="","",(U38*1.5))</f>
        <v>2266.5</v>
      </c>
      <c r="W38" s="32">
        <f t="shared" ref="W38:W46" si="59">IF(U38="","",(U38*2))</f>
        <v>3022</v>
      </c>
      <c r="X38" s="32">
        <f t="shared" ref="X38:X41" si="60">IFERROR(VLOOKUP(P38,$C$8:$K$52,9,0)-((VLOOKUP(P38,$C$8:$G$52,5,0)/100)*VLOOKUP(P38,$C$8:$K$52,9,0)),"")</f>
        <v>566.625</v>
      </c>
      <c r="Y38" s="32">
        <f t="shared" si="11"/>
        <v>0</v>
      </c>
      <c r="Z38" s="32">
        <f t="shared" si="52"/>
        <v>0</v>
      </c>
      <c r="AA38" s="32">
        <f t="shared" si="13"/>
        <v>0</v>
      </c>
      <c r="AB38" s="36">
        <v>1053870</v>
      </c>
      <c r="AC38" s="37">
        <v>170727</v>
      </c>
      <c r="AD38" s="49">
        <v>0.65</v>
      </c>
      <c r="AE38" s="38">
        <f t="shared" ref="AE38:AE46" si="61">U38/AC38*1000</f>
        <v>8.8503868749524095</v>
      </c>
      <c r="AF38" s="38">
        <f t="shared" ref="AF38:AF46" si="62">IFERROR(VLOOKUP(P38,$C$8:$K$52,9,0)-(VLOOKUP(P38,$C$8:$K$52,9,0)*VLOOKUP(P38,$C$8:$K$52,5,0)%),"")</f>
        <v>566.625</v>
      </c>
      <c r="AG38" s="38"/>
      <c r="AH38" s="148">
        <v>16.2</v>
      </c>
      <c r="AI38" s="149">
        <v>25.9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5.75" customHeight="1">
      <c r="A39" s="55"/>
      <c r="B39" s="325"/>
      <c r="C39" s="58" t="str">
        <f t="shared" si="53"/>
        <v>HORA DO FARO</v>
      </c>
      <c r="D39" s="42" t="str">
        <f t="shared" si="1"/>
        <v>DOM</v>
      </c>
      <c r="E39" s="42" t="str">
        <f t="shared" si="17"/>
        <v>15H45</v>
      </c>
      <c r="F39" s="25"/>
      <c r="G39" s="26"/>
      <c r="H39" s="106">
        <f t="shared" ref="H39:I39" si="63">AH39</f>
        <v>16.2</v>
      </c>
      <c r="I39" s="106">
        <f t="shared" si="63"/>
        <v>25.9</v>
      </c>
      <c r="J39" s="28">
        <f t="shared" si="55"/>
        <v>170727</v>
      </c>
      <c r="K39" s="28">
        <f t="shared" si="4"/>
        <v>772.5</v>
      </c>
      <c r="L39" s="29">
        <f t="shared" si="5"/>
        <v>4.5247676114498585</v>
      </c>
      <c r="M39" s="4"/>
      <c r="N39" s="4"/>
      <c r="O39" s="315"/>
      <c r="P39" s="43" t="s">
        <v>99</v>
      </c>
      <c r="Q39" s="44" t="s">
        <v>93</v>
      </c>
      <c r="R39" s="44" t="s">
        <v>100</v>
      </c>
      <c r="S39" s="32">
        <f t="shared" si="56"/>
        <v>772.5</v>
      </c>
      <c r="T39" s="32">
        <f t="shared" si="57"/>
        <v>1339</v>
      </c>
      <c r="U39" s="145">
        <v>2060</v>
      </c>
      <c r="V39" s="32">
        <f t="shared" si="58"/>
        <v>3090</v>
      </c>
      <c r="W39" s="32">
        <f t="shared" si="59"/>
        <v>4120</v>
      </c>
      <c r="X39" s="32">
        <f t="shared" si="60"/>
        <v>772.5</v>
      </c>
      <c r="Y39" s="32">
        <f t="shared" si="11"/>
        <v>0</v>
      </c>
      <c r="Z39" s="32">
        <f t="shared" si="52"/>
        <v>0</v>
      </c>
      <c r="AA39" s="32">
        <f t="shared" si="13"/>
        <v>0</v>
      </c>
      <c r="AB39" s="36">
        <v>1053870</v>
      </c>
      <c r="AC39" s="37">
        <v>170727</v>
      </c>
      <c r="AD39" s="49">
        <v>0.65</v>
      </c>
      <c r="AE39" s="38">
        <f t="shared" si="61"/>
        <v>12.06604696386629</v>
      </c>
      <c r="AF39" s="38">
        <f t="shared" si="62"/>
        <v>772.5</v>
      </c>
      <c r="AG39" s="38"/>
      <c r="AH39" s="148">
        <v>16.2</v>
      </c>
      <c r="AI39" s="149">
        <v>25.9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.75" customHeight="1">
      <c r="A40" s="55"/>
      <c r="B40" s="325"/>
      <c r="C40" s="58" t="str">
        <f t="shared" si="53"/>
        <v>DOMINGO ESPETACULAR</v>
      </c>
      <c r="D40" s="42" t="str">
        <f t="shared" si="1"/>
        <v>DOM</v>
      </c>
      <c r="E40" s="42" t="str">
        <f t="shared" si="17"/>
        <v>19H45</v>
      </c>
      <c r="F40" s="25"/>
      <c r="G40" s="26"/>
      <c r="H40" s="106">
        <f t="shared" ref="H40:I40" si="64">AH40</f>
        <v>16.2</v>
      </c>
      <c r="I40" s="106">
        <f t="shared" si="64"/>
        <v>25.9</v>
      </c>
      <c r="J40" s="28">
        <f t="shared" si="55"/>
        <v>170727</v>
      </c>
      <c r="K40" s="28">
        <f t="shared" si="4"/>
        <v>1425.375</v>
      </c>
      <c r="L40" s="29">
        <f t="shared" si="5"/>
        <v>8.3488551898645209</v>
      </c>
      <c r="M40" s="4"/>
      <c r="N40" s="4"/>
      <c r="O40" s="315"/>
      <c r="P40" s="43" t="s">
        <v>101</v>
      </c>
      <c r="Q40" s="44" t="s">
        <v>93</v>
      </c>
      <c r="R40" s="44" t="s">
        <v>86</v>
      </c>
      <c r="S40" s="32">
        <f t="shared" si="56"/>
        <v>1425.375</v>
      </c>
      <c r="T40" s="32">
        <f t="shared" si="57"/>
        <v>2470.65</v>
      </c>
      <c r="U40" s="145">
        <v>3801</v>
      </c>
      <c r="V40" s="32">
        <f t="shared" si="58"/>
        <v>5701.5</v>
      </c>
      <c r="W40" s="32">
        <f t="shared" si="59"/>
        <v>7602</v>
      </c>
      <c r="X40" s="32">
        <f t="shared" si="60"/>
        <v>1425.375</v>
      </c>
      <c r="Y40" s="32">
        <f t="shared" si="11"/>
        <v>0</v>
      </c>
      <c r="Z40" s="32">
        <f>IFERROR(IF(VLOOKUP(P40,$C$8:$F$52,4,0)&lt;&gt;0,VLOOKUP(P40,C40:K93,9,0)/VLOOKUP(P40,C40:H93,6,0),0),"")</f>
        <v>0</v>
      </c>
      <c r="AA40" s="32">
        <f t="shared" si="13"/>
        <v>0</v>
      </c>
      <c r="AB40" s="36">
        <v>1053870</v>
      </c>
      <c r="AC40" s="37">
        <v>170727</v>
      </c>
      <c r="AD40" s="38">
        <v>0.65</v>
      </c>
      <c r="AE40" s="38">
        <f t="shared" si="61"/>
        <v>22.263613839638722</v>
      </c>
      <c r="AF40" s="38">
        <f t="shared" si="62"/>
        <v>1425.375</v>
      </c>
      <c r="AG40" s="38"/>
      <c r="AH40" s="148">
        <v>16.2</v>
      </c>
      <c r="AI40" s="149">
        <v>25.9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5.75" customHeight="1">
      <c r="A41" s="55"/>
      <c r="B41" s="325"/>
      <c r="C41" s="58" t="str">
        <f t="shared" si="53"/>
        <v>CÂMERA RECORD</v>
      </c>
      <c r="D41" s="42" t="str">
        <f t="shared" si="1"/>
        <v>DOM</v>
      </c>
      <c r="E41" s="42" t="str">
        <f t="shared" si="17"/>
        <v>23H30</v>
      </c>
      <c r="F41" s="25"/>
      <c r="G41" s="26"/>
      <c r="H41" s="106">
        <f t="shared" ref="H41:I41" si="65">AH41</f>
        <v>16.2</v>
      </c>
      <c r="I41" s="106">
        <f t="shared" si="65"/>
        <v>25.9</v>
      </c>
      <c r="J41" s="28">
        <f t="shared" si="55"/>
        <v>170727</v>
      </c>
      <c r="K41" s="28">
        <f t="shared" si="4"/>
        <v>576</v>
      </c>
      <c r="L41" s="29">
        <f t="shared" si="5"/>
        <v>3.373807306401448</v>
      </c>
      <c r="M41" s="4"/>
      <c r="N41" s="4"/>
      <c r="O41" s="318"/>
      <c r="P41" s="43" t="s">
        <v>102</v>
      </c>
      <c r="Q41" s="44" t="s">
        <v>93</v>
      </c>
      <c r="R41" s="44" t="s">
        <v>103</v>
      </c>
      <c r="S41" s="32">
        <f t="shared" si="56"/>
        <v>576</v>
      </c>
      <c r="T41" s="32">
        <f t="shared" si="57"/>
        <v>998.40000000000009</v>
      </c>
      <c r="U41" s="145">
        <v>1536</v>
      </c>
      <c r="V41" s="32">
        <f t="shared" si="58"/>
        <v>2304</v>
      </c>
      <c r="W41" s="32">
        <f t="shared" si="59"/>
        <v>3072</v>
      </c>
      <c r="X41" s="32">
        <f t="shared" si="60"/>
        <v>576</v>
      </c>
      <c r="Y41" s="32">
        <f t="shared" si="11"/>
        <v>0</v>
      </c>
      <c r="Z41" s="32">
        <f t="shared" ref="Z41:Z42" si="66">IFERROR(IF(VLOOKUP(P41,$C$8:$F$52,4,0)&lt;&gt;0,VLOOKUP(P41,C40:K94,9,0)/VLOOKUP(P41,C40:H94,6,0),0),"")</f>
        <v>0</v>
      </c>
      <c r="AA41" s="32">
        <f t="shared" si="13"/>
        <v>0</v>
      </c>
      <c r="AB41" s="36">
        <v>1053870</v>
      </c>
      <c r="AC41" s="37">
        <v>170727</v>
      </c>
      <c r="AD41" s="49">
        <v>0.65</v>
      </c>
      <c r="AE41" s="38">
        <f t="shared" si="61"/>
        <v>8.9968194837371946</v>
      </c>
      <c r="AF41" s="38">
        <f t="shared" si="62"/>
        <v>576</v>
      </c>
      <c r="AG41" s="38"/>
      <c r="AH41" s="148">
        <v>16.2</v>
      </c>
      <c r="AI41" s="149">
        <v>25.9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5.75" customHeight="1">
      <c r="A42" s="55"/>
      <c r="B42" s="326"/>
      <c r="C42" s="58" t="str">
        <f t="shared" si="53"/>
        <v>SÉRIE DE DOMINGO</v>
      </c>
      <c r="D42" s="42" t="str">
        <f t="shared" si="1"/>
        <v>DOM</v>
      </c>
      <c r="E42" s="42" t="str">
        <f t="shared" si="17"/>
        <v>00H15</v>
      </c>
      <c r="F42" s="25"/>
      <c r="G42" s="26"/>
      <c r="H42" s="106">
        <f t="shared" ref="H42:I42" si="67">AH42</f>
        <v>16.2</v>
      </c>
      <c r="I42" s="106">
        <f t="shared" si="67"/>
        <v>25.9</v>
      </c>
      <c r="J42" s="28">
        <f t="shared" si="55"/>
        <v>170727</v>
      </c>
      <c r="K42" s="28">
        <f t="shared" si="4"/>
        <v>264.75</v>
      </c>
      <c r="L42" s="29">
        <f t="shared" si="5"/>
        <v>1.550721327030874</v>
      </c>
      <c r="M42" s="4"/>
      <c r="N42" s="4"/>
      <c r="O42" s="59"/>
      <c r="P42" s="43" t="s">
        <v>104</v>
      </c>
      <c r="Q42" s="44" t="s">
        <v>93</v>
      </c>
      <c r="R42" s="44" t="s">
        <v>105</v>
      </c>
      <c r="S42" s="32">
        <f t="shared" si="56"/>
        <v>264.75</v>
      </c>
      <c r="T42" s="32">
        <f t="shared" si="57"/>
        <v>458.90000000000003</v>
      </c>
      <c r="U42" s="145">
        <v>706</v>
      </c>
      <c r="V42" s="32">
        <f t="shared" si="58"/>
        <v>1059</v>
      </c>
      <c r="W42" s="32">
        <f t="shared" si="59"/>
        <v>1412</v>
      </c>
      <c r="X42" s="32">
        <f>IFERROR(VLOOKUP(P42,$C$8:$K$54,9,0)-((VLOOKUP(P42,$C$8:$G$54,5,0)/100)*VLOOKUP(P42,$C$8:$K$54,9,0)),"")</f>
        <v>264.75</v>
      </c>
      <c r="Y42" s="32">
        <f t="shared" si="11"/>
        <v>0</v>
      </c>
      <c r="Z42" s="32">
        <f t="shared" si="66"/>
        <v>0</v>
      </c>
      <c r="AA42" s="32">
        <f t="shared" si="13"/>
        <v>0</v>
      </c>
      <c r="AB42" s="36">
        <v>1053870</v>
      </c>
      <c r="AC42" s="37">
        <v>170727</v>
      </c>
      <c r="AD42" s="49">
        <v>0.65</v>
      </c>
      <c r="AE42" s="38">
        <f t="shared" si="61"/>
        <v>4.1352568720823299</v>
      </c>
      <c r="AF42" s="38">
        <f t="shared" si="62"/>
        <v>264.75</v>
      </c>
      <c r="AG42" s="38"/>
      <c r="AH42" s="148">
        <v>16.2</v>
      </c>
      <c r="AI42" s="149">
        <v>25.9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15.75" customHeight="1">
      <c r="A43" s="55"/>
      <c r="B43" s="327" t="s">
        <v>106</v>
      </c>
      <c r="C43" s="50" t="str">
        <f t="shared" si="53"/>
        <v>ABERTURA / 12H00</v>
      </c>
      <c r="D43" s="42" t="str">
        <f t="shared" si="1"/>
        <v>SEG-DOM</v>
      </c>
      <c r="E43" s="42" t="str">
        <f t="shared" si="17"/>
        <v>7H-12H</v>
      </c>
      <c r="F43" s="25"/>
      <c r="G43" s="26"/>
      <c r="H43" s="106">
        <f t="shared" ref="H43:I43" si="68">AH43</f>
        <v>10.6</v>
      </c>
      <c r="I43" s="106">
        <f t="shared" si="68"/>
        <v>33.700000000000003</v>
      </c>
      <c r="J43" s="28">
        <f t="shared" si="55"/>
        <v>111710</v>
      </c>
      <c r="K43" s="116">
        <f t="shared" si="4"/>
        <v>126.27</v>
      </c>
      <c r="L43" s="29">
        <f t="shared" si="5"/>
        <v>1.1303374809775311</v>
      </c>
      <c r="M43" s="4"/>
      <c r="N43" s="4"/>
      <c r="O43" s="59"/>
      <c r="P43" s="60" t="s">
        <v>123</v>
      </c>
      <c r="Q43" s="44" t="s">
        <v>66</v>
      </c>
      <c r="R43" s="44" t="s">
        <v>108</v>
      </c>
      <c r="S43" s="109">
        <f t="shared" ref="S43:S46" si="69">IF(U43="","",(U43*0.25))</f>
        <v>126.27</v>
      </c>
      <c r="T43" s="61">
        <f t="shared" si="57"/>
        <v>328.30200000000002</v>
      </c>
      <c r="U43" s="117">
        <v>505.08</v>
      </c>
      <c r="V43" s="107">
        <f t="shared" si="58"/>
        <v>757.62</v>
      </c>
      <c r="W43" s="107">
        <f t="shared" si="59"/>
        <v>1010.16</v>
      </c>
      <c r="X43" s="107">
        <f t="shared" ref="X43:X46" si="70">IFERROR(VLOOKUP(P43,$C$8:$K$52,9,0)-((VLOOKUP(P43,$C$8:$G$52,5,0)/100)*VLOOKUP(P43,$C$8:$K$52,9,0)),"")</f>
        <v>126.27</v>
      </c>
      <c r="Y43" s="32">
        <f t="shared" si="11"/>
        <v>0</v>
      </c>
      <c r="Z43" s="32">
        <f>IFERROR(IF(VLOOKUP(P43,$C$8:$F$52,4,0)&lt;&gt;0,VLOOKUP(P43,C43:K97,9,0)/VLOOKUP(P43,C43:H97,6,0),0),"")</f>
        <v>0</v>
      </c>
      <c r="AA43" s="32">
        <f t="shared" si="13"/>
        <v>0</v>
      </c>
      <c r="AB43" s="36">
        <v>1053870</v>
      </c>
      <c r="AC43" s="37">
        <v>111710</v>
      </c>
      <c r="AD43" s="49">
        <v>0.65</v>
      </c>
      <c r="AE43" s="38">
        <f t="shared" si="61"/>
        <v>4.5213499239101242</v>
      </c>
      <c r="AF43" s="49">
        <f t="shared" si="62"/>
        <v>126.27</v>
      </c>
      <c r="AG43" s="38"/>
      <c r="AH43" s="150">
        <v>10.6</v>
      </c>
      <c r="AI43" s="151">
        <v>33.700000000000003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15.75" customHeight="1">
      <c r="A44" s="55"/>
      <c r="B44" s="325"/>
      <c r="C44" s="50" t="str">
        <f t="shared" si="53"/>
        <v>12H00 / 18H00</v>
      </c>
      <c r="D44" s="42" t="str">
        <f t="shared" si="1"/>
        <v>SEG-DOM</v>
      </c>
      <c r="E44" s="42" t="str">
        <f t="shared" si="17"/>
        <v>12H-18H</v>
      </c>
      <c r="F44" s="25"/>
      <c r="G44" s="26"/>
      <c r="H44" s="106">
        <f t="shared" ref="H44:I44" si="71">AH44</f>
        <v>8.6</v>
      </c>
      <c r="I44" s="106">
        <f t="shared" si="71"/>
        <v>28.8</v>
      </c>
      <c r="J44" s="28">
        <f t="shared" si="55"/>
        <v>90633</v>
      </c>
      <c r="K44" s="116">
        <f t="shared" si="4"/>
        <v>142.11000000000001</v>
      </c>
      <c r="L44" s="29">
        <f t="shared" si="5"/>
        <v>1.567971930753699</v>
      </c>
      <c r="M44" s="4"/>
      <c r="N44" s="4"/>
      <c r="O44" s="59"/>
      <c r="P44" s="60" t="s">
        <v>124</v>
      </c>
      <c r="Q44" s="44" t="s">
        <v>66</v>
      </c>
      <c r="R44" s="44" t="s">
        <v>110</v>
      </c>
      <c r="S44" s="109">
        <f t="shared" si="69"/>
        <v>142.11000000000001</v>
      </c>
      <c r="T44" s="61">
        <f t="shared" si="57"/>
        <v>369.48600000000005</v>
      </c>
      <c r="U44" s="117">
        <v>568.44000000000005</v>
      </c>
      <c r="V44" s="107">
        <f t="shared" si="58"/>
        <v>852.66000000000008</v>
      </c>
      <c r="W44" s="107">
        <f t="shared" si="59"/>
        <v>1136.8800000000001</v>
      </c>
      <c r="X44" s="107">
        <f t="shared" si="70"/>
        <v>142.11000000000001</v>
      </c>
      <c r="Y44" s="32">
        <f t="shared" si="11"/>
        <v>0</v>
      </c>
      <c r="Z44" s="32">
        <f t="shared" ref="Z44:Z46" si="72">IFERROR(IF(VLOOKUP(P44,$C$8:$F$52,4,0)&lt;&gt;0,VLOOKUP(P44,C43:K98,9,0)/VLOOKUP(P44,C43:H98,6,0),0),"")</f>
        <v>0</v>
      </c>
      <c r="AA44" s="32">
        <f t="shared" si="13"/>
        <v>0</v>
      </c>
      <c r="AB44" s="36">
        <v>1053870</v>
      </c>
      <c r="AC44" s="37">
        <v>90633</v>
      </c>
      <c r="AD44" s="49">
        <v>0.65</v>
      </c>
      <c r="AE44" s="38">
        <f t="shared" si="61"/>
        <v>6.2718877230147969</v>
      </c>
      <c r="AF44" s="49">
        <f t="shared" si="62"/>
        <v>142.11000000000001</v>
      </c>
      <c r="AG44" s="38"/>
      <c r="AH44" s="150">
        <v>8.6</v>
      </c>
      <c r="AI44" s="151">
        <v>28.8</v>
      </c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5.75" customHeight="1">
      <c r="A45" s="55"/>
      <c r="B45" s="325"/>
      <c r="C45" s="50" t="str">
        <f t="shared" si="53"/>
        <v>18H00 / ENCERRAMENTO</v>
      </c>
      <c r="D45" s="42" t="str">
        <f t="shared" si="1"/>
        <v>SEG-DOM</v>
      </c>
      <c r="E45" s="42" t="str">
        <f t="shared" si="17"/>
        <v>18H-24H</v>
      </c>
      <c r="F45" s="25"/>
      <c r="G45" s="26"/>
      <c r="H45" s="106">
        <f t="shared" ref="H45:I45" si="73">AH45</f>
        <v>15.8</v>
      </c>
      <c r="I45" s="106">
        <f t="shared" si="73"/>
        <v>30.6</v>
      </c>
      <c r="J45" s="28">
        <f t="shared" si="55"/>
        <v>166511</v>
      </c>
      <c r="K45" s="116">
        <f t="shared" si="4"/>
        <v>405.63</v>
      </c>
      <c r="L45" s="29">
        <f t="shared" si="5"/>
        <v>2.4360552756274361</v>
      </c>
      <c r="M45" s="4"/>
      <c r="N45" s="4"/>
      <c r="O45" s="59"/>
      <c r="P45" s="62" t="s">
        <v>111</v>
      </c>
      <c r="Q45" s="44" t="s">
        <v>66</v>
      </c>
      <c r="R45" s="44" t="s">
        <v>112</v>
      </c>
      <c r="S45" s="109">
        <f t="shared" si="69"/>
        <v>405.63</v>
      </c>
      <c r="T45" s="61">
        <f t="shared" si="57"/>
        <v>1054.6379999999999</v>
      </c>
      <c r="U45" s="117">
        <v>1622.52</v>
      </c>
      <c r="V45" s="107">
        <f t="shared" si="58"/>
        <v>2433.7799999999997</v>
      </c>
      <c r="W45" s="107">
        <f t="shared" si="59"/>
        <v>3245.04</v>
      </c>
      <c r="X45" s="107">
        <f t="shared" si="70"/>
        <v>405.63</v>
      </c>
      <c r="Y45" s="32">
        <f t="shared" si="11"/>
        <v>0</v>
      </c>
      <c r="Z45" s="32">
        <f t="shared" si="72"/>
        <v>0</v>
      </c>
      <c r="AA45" s="32">
        <f t="shared" si="13"/>
        <v>0</v>
      </c>
      <c r="AB45" s="36">
        <v>1053870</v>
      </c>
      <c r="AC45" s="37">
        <v>166511</v>
      </c>
      <c r="AD45" s="49">
        <v>0.65</v>
      </c>
      <c r="AE45" s="38">
        <f t="shared" si="61"/>
        <v>9.7442211025097443</v>
      </c>
      <c r="AF45" s="49">
        <f t="shared" si="62"/>
        <v>405.63</v>
      </c>
      <c r="AG45" s="38"/>
      <c r="AH45" s="150">
        <v>15.8</v>
      </c>
      <c r="AI45" s="151">
        <v>30.6</v>
      </c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15.75" customHeight="1">
      <c r="A46" s="55"/>
      <c r="B46" s="326"/>
      <c r="C46" s="50" t="str">
        <f t="shared" si="53"/>
        <v>ABERTURA / ENCERRAMENTO</v>
      </c>
      <c r="D46" s="42" t="str">
        <f t="shared" si="1"/>
        <v>SEG-DOM</v>
      </c>
      <c r="E46" s="42" t="str">
        <f t="shared" si="17"/>
        <v>7H-24H</v>
      </c>
      <c r="F46" s="25">
        <v>55</v>
      </c>
      <c r="G46" s="26"/>
      <c r="H46" s="106">
        <f t="shared" ref="H46:I46" si="74">AH46</f>
        <v>13</v>
      </c>
      <c r="I46" s="106">
        <f t="shared" si="74"/>
        <v>32.9</v>
      </c>
      <c r="J46" s="28">
        <f t="shared" si="55"/>
        <v>137003</v>
      </c>
      <c r="K46" s="116">
        <f t="shared" si="4"/>
        <v>294.57</v>
      </c>
      <c r="L46" s="29">
        <f t="shared" si="5"/>
        <v>2.1500989029437312</v>
      </c>
      <c r="M46" s="4"/>
      <c r="N46" s="4"/>
      <c r="O46" s="63" t="s">
        <v>106</v>
      </c>
      <c r="P46" s="60" t="s">
        <v>113</v>
      </c>
      <c r="Q46" s="64" t="s">
        <v>66</v>
      </c>
      <c r="R46" s="44" t="s">
        <v>114</v>
      </c>
      <c r="S46" s="109">
        <f t="shared" si="69"/>
        <v>294.57</v>
      </c>
      <c r="T46" s="61">
        <f t="shared" si="57"/>
        <v>765.88200000000006</v>
      </c>
      <c r="U46" s="117">
        <v>1178.28</v>
      </c>
      <c r="V46" s="107">
        <f t="shared" si="58"/>
        <v>1767.42</v>
      </c>
      <c r="W46" s="107">
        <f t="shared" si="59"/>
        <v>2356.56</v>
      </c>
      <c r="X46" s="107">
        <f t="shared" si="70"/>
        <v>294.57</v>
      </c>
      <c r="Y46" s="32">
        <f t="shared" si="11"/>
        <v>16201.35</v>
      </c>
      <c r="Z46" s="32">
        <f t="shared" si="72"/>
        <v>22.659230769230767</v>
      </c>
      <c r="AA46" s="32">
        <f t="shared" si="13"/>
        <v>7535165</v>
      </c>
      <c r="AB46" s="36">
        <v>1053870</v>
      </c>
      <c r="AC46" s="152">
        <v>137003</v>
      </c>
      <c r="AD46" s="153">
        <v>0.65</v>
      </c>
      <c r="AE46" s="38">
        <f t="shared" si="61"/>
        <v>8.6003956117749247</v>
      </c>
      <c r="AF46" s="119">
        <f t="shared" si="62"/>
        <v>294.57</v>
      </c>
      <c r="AG46" s="38"/>
      <c r="AH46" s="154">
        <v>13</v>
      </c>
      <c r="AI46" s="155">
        <v>32.9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</row>
    <row r="47" spans="1:55" ht="15.75" customHeight="1">
      <c r="A47" s="55"/>
      <c r="B47" s="121"/>
      <c r="C47" s="122" t="s">
        <v>115</v>
      </c>
      <c r="D47" s="122"/>
      <c r="E47" s="122"/>
      <c r="F47" s="122"/>
      <c r="G47" s="123">
        <f>1-K4/K3</f>
        <v>0</v>
      </c>
      <c r="H47" s="124"/>
      <c r="I47" s="124"/>
      <c r="J47" s="124"/>
      <c r="K47" s="125"/>
      <c r="L47" s="126"/>
      <c r="M47" s="4"/>
      <c r="N47" s="4"/>
      <c r="O47" s="4"/>
      <c r="P47" s="156"/>
      <c r="Q47" s="157"/>
      <c r="R47" s="156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9"/>
      <c r="AE47" s="159"/>
      <c r="AF47" s="159"/>
      <c r="AG47" s="159"/>
      <c r="AH47" s="159"/>
      <c r="AI47" s="159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</row>
    <row r="48" spans="1:55" ht="15.75" customHeight="1">
      <c r="A48" s="55"/>
      <c r="B48" s="121"/>
      <c r="C48" s="133" t="s">
        <v>128</v>
      </c>
      <c r="D48" s="160"/>
      <c r="E48" s="160"/>
      <c r="F48" s="160"/>
      <c r="G48" s="161"/>
      <c r="H48" s="135"/>
      <c r="I48" s="135"/>
      <c r="J48" s="135"/>
      <c r="K48" s="162"/>
      <c r="L48" s="136"/>
      <c r="M48" s="4"/>
      <c r="N48" s="4"/>
      <c r="O48" s="4"/>
      <c r="P48" s="156"/>
      <c r="Q48" s="157"/>
      <c r="R48" s="156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9"/>
      <c r="AE48" s="159"/>
      <c r="AF48" s="159"/>
      <c r="AG48" s="159"/>
      <c r="AH48" s="159"/>
      <c r="AI48" s="159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</row>
    <row r="49" spans="1:55" ht="15.75" customHeight="1">
      <c r="A49" s="55"/>
      <c r="B49" s="121"/>
      <c r="C49" s="133" t="s">
        <v>126</v>
      </c>
      <c r="D49" s="133"/>
      <c r="E49" s="133"/>
      <c r="F49" s="134"/>
      <c r="G49" s="134"/>
      <c r="H49" s="133"/>
      <c r="I49" s="133"/>
      <c r="J49" s="133"/>
      <c r="K49" s="135"/>
      <c r="L49" s="136"/>
      <c r="M49" s="4"/>
      <c r="N49" s="4"/>
      <c r="O49" s="163"/>
      <c r="P49" s="40"/>
      <c r="Q49" s="40"/>
      <c r="R49" s="156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</row>
    <row r="50" spans="1:55" ht="15.75" customHeight="1">
      <c r="A50" s="55"/>
      <c r="B50" s="121"/>
      <c r="C50" s="133"/>
      <c r="D50" s="133"/>
      <c r="E50" s="133"/>
      <c r="F50" s="134"/>
      <c r="G50" s="134"/>
      <c r="H50" s="133"/>
      <c r="I50" s="133"/>
      <c r="J50" s="133"/>
      <c r="K50" s="135"/>
      <c r="L50" s="136"/>
      <c r="M50" s="4"/>
      <c r="N50" s="4"/>
      <c r="O50" s="163"/>
      <c r="P50" s="40"/>
      <c r="Q50" s="40"/>
      <c r="R50" s="156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</row>
    <row r="51" spans="1:55" ht="15.75" customHeight="1">
      <c r="A51" s="55"/>
      <c r="B51" s="121"/>
      <c r="C51" s="133"/>
      <c r="D51" s="133"/>
      <c r="E51" s="133"/>
      <c r="F51" s="134"/>
      <c r="G51" s="134"/>
      <c r="H51" s="133"/>
      <c r="I51" s="133"/>
      <c r="J51" s="133"/>
      <c r="K51" s="135"/>
      <c r="L51" s="136"/>
      <c r="M51" s="4"/>
      <c r="N51" s="4"/>
      <c r="O51" s="163"/>
      <c r="P51" s="40"/>
      <c r="Q51" s="114"/>
      <c r="R51" s="156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</row>
    <row r="52" spans="1:55" ht="15.75" customHeight="1">
      <c r="A52" s="55"/>
      <c r="B52" s="164"/>
      <c r="C52" s="139"/>
      <c r="D52" s="139"/>
      <c r="E52" s="139"/>
      <c r="F52" s="140"/>
      <c r="G52" s="140"/>
      <c r="H52" s="139"/>
      <c r="I52" s="139"/>
      <c r="J52" s="139"/>
      <c r="K52" s="141"/>
      <c r="L52" s="142"/>
      <c r="M52" s="4"/>
      <c r="N52" s="4"/>
      <c r="O52" s="163"/>
      <c r="P52" s="4"/>
      <c r="Q52" s="51"/>
      <c r="R52" s="165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83"/>
      <c r="AE52" s="74"/>
      <c r="AF52" s="74"/>
      <c r="AG52" s="74"/>
      <c r="AH52" s="74"/>
      <c r="AI52" s="74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15.75" customHeight="1">
      <c r="A53" s="4"/>
      <c r="B53" s="166"/>
      <c r="C53" s="51"/>
      <c r="D53" s="51"/>
      <c r="E53" s="51"/>
      <c r="F53" s="51"/>
      <c r="G53" s="90"/>
      <c r="H53" s="51"/>
      <c r="I53" s="51"/>
      <c r="J53" s="51"/>
      <c r="K53" s="51"/>
      <c r="L53" s="51"/>
      <c r="M53" s="4"/>
      <c r="N53" s="4"/>
      <c r="O53" s="4"/>
      <c r="P53" s="51"/>
      <c r="Q53" s="92"/>
      <c r="R53" s="165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83"/>
      <c r="AE53" s="74"/>
      <c r="AF53" s="74"/>
      <c r="AG53" s="74"/>
      <c r="AH53" s="74"/>
      <c r="AI53" s="74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</row>
    <row r="54" spans="1:55" ht="15.75" customHeight="1">
      <c r="A54" s="4"/>
      <c r="B54" s="51"/>
      <c r="C54" s="51"/>
      <c r="D54" s="51"/>
      <c r="E54" s="51"/>
      <c r="F54" s="51"/>
      <c r="G54" s="90"/>
      <c r="H54" s="51"/>
      <c r="I54" s="51"/>
      <c r="J54" s="51"/>
      <c r="K54" s="51"/>
      <c r="L54" s="51"/>
      <c r="M54" s="4"/>
      <c r="N54" s="4"/>
      <c r="O54" s="51"/>
      <c r="P54" s="91"/>
      <c r="Q54" s="93"/>
      <c r="R54" s="91"/>
      <c r="S54" s="51"/>
      <c r="T54" s="51"/>
      <c r="U54" s="4"/>
      <c r="V54" s="4"/>
      <c r="W54" s="4"/>
      <c r="X54" s="4"/>
      <c r="Y54" s="4"/>
      <c r="Z54" s="4"/>
      <c r="AA54" s="4"/>
      <c r="AB54" s="4"/>
      <c r="AC54" s="4"/>
      <c r="AD54" s="81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5.75" customHeight="1">
      <c r="A55" s="4"/>
      <c r="B55" s="51"/>
      <c r="C55" s="51"/>
      <c r="D55" s="51"/>
      <c r="E55" s="51"/>
      <c r="F55" s="51"/>
      <c r="G55" s="90"/>
      <c r="H55" s="51"/>
      <c r="I55" s="51"/>
      <c r="J55" s="51"/>
      <c r="K55" s="51"/>
      <c r="L55" s="51"/>
      <c r="M55" s="4"/>
      <c r="N55" s="4"/>
      <c r="O55" s="51"/>
      <c r="P55" s="91"/>
      <c r="Q55" s="93"/>
      <c r="R55" s="91"/>
      <c r="S55" s="51"/>
      <c r="T55" s="51"/>
      <c r="U55" s="4"/>
      <c r="V55" s="4"/>
      <c r="W55" s="4"/>
      <c r="X55" s="4"/>
      <c r="Y55" s="4"/>
      <c r="Z55" s="4"/>
      <c r="AA55" s="4"/>
      <c r="AB55" s="4"/>
      <c r="AC55" s="4"/>
      <c r="AD55" s="81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5.75" customHeight="1">
      <c r="A56" s="4"/>
      <c r="B56" s="51"/>
      <c r="C56" s="51"/>
      <c r="D56" s="51"/>
      <c r="E56" s="51"/>
      <c r="F56" s="51"/>
      <c r="G56" s="90"/>
      <c r="H56" s="51"/>
      <c r="I56" s="51"/>
      <c r="J56" s="51"/>
      <c r="K56" s="51"/>
      <c r="L56" s="51"/>
      <c r="M56" s="4"/>
      <c r="N56" s="4"/>
      <c r="O56" s="51"/>
      <c r="P56" s="91"/>
      <c r="Q56" s="93"/>
      <c r="R56" s="91"/>
      <c r="S56" s="51"/>
      <c r="T56" s="51"/>
      <c r="U56" s="4"/>
      <c r="V56" s="4"/>
      <c r="W56" s="4"/>
      <c r="X56" s="4"/>
      <c r="Y56" s="4"/>
      <c r="Z56" s="4"/>
      <c r="AA56" s="4"/>
      <c r="AB56" s="4"/>
      <c r="AC56" s="4"/>
      <c r="AD56" s="81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5.75" customHeight="1">
      <c r="A57" s="4"/>
      <c r="B57" s="51"/>
      <c r="C57" s="51"/>
      <c r="D57" s="51"/>
      <c r="E57" s="51"/>
      <c r="F57" s="51"/>
      <c r="G57" s="90"/>
      <c r="H57" s="51"/>
      <c r="I57" s="51"/>
      <c r="J57" s="51"/>
      <c r="K57" s="51"/>
      <c r="L57" s="51"/>
      <c r="M57" s="4"/>
      <c r="N57" s="4"/>
      <c r="O57" s="51"/>
      <c r="P57" s="91"/>
      <c r="Q57" s="93"/>
      <c r="R57" s="91"/>
      <c r="S57" s="51"/>
      <c r="T57" s="51"/>
      <c r="U57" s="4"/>
      <c r="V57" s="4"/>
      <c r="W57" s="4"/>
      <c r="X57" s="4"/>
      <c r="Y57" s="4"/>
      <c r="Z57" s="4"/>
      <c r="AA57" s="4"/>
      <c r="AB57" s="4"/>
      <c r="AC57" s="4"/>
      <c r="AD57" s="81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5.75" customHeight="1">
      <c r="A58" s="4"/>
      <c r="B58" s="51"/>
      <c r="C58" s="51"/>
      <c r="D58" s="51"/>
      <c r="E58" s="51"/>
      <c r="F58" s="51"/>
      <c r="G58" s="90"/>
      <c r="H58" s="51"/>
      <c r="I58" s="51"/>
      <c r="J58" s="51"/>
      <c r="K58" s="51"/>
      <c r="L58" s="51"/>
      <c r="M58" s="4"/>
      <c r="N58" s="4"/>
      <c r="O58" s="51"/>
      <c r="P58" s="91"/>
      <c r="Q58" s="93"/>
      <c r="R58" s="91"/>
      <c r="S58" s="51"/>
      <c r="T58" s="51"/>
      <c r="U58" s="4"/>
      <c r="V58" s="4"/>
      <c r="W58" s="4"/>
      <c r="X58" s="4"/>
      <c r="Y58" s="4"/>
      <c r="Z58" s="4"/>
      <c r="AA58" s="4"/>
      <c r="AB58" s="4"/>
      <c r="AC58" s="4"/>
      <c r="AD58" s="8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5.75" customHeight="1">
      <c r="A59" s="4"/>
      <c r="B59" s="51"/>
      <c r="C59" s="51"/>
      <c r="D59" s="51"/>
      <c r="E59" s="51"/>
      <c r="F59" s="51"/>
      <c r="G59" s="90"/>
      <c r="H59" s="51"/>
      <c r="I59" s="51"/>
      <c r="J59" s="51"/>
      <c r="K59" s="51"/>
      <c r="L59" s="51"/>
      <c r="M59" s="4"/>
      <c r="N59" s="4"/>
      <c r="O59" s="51"/>
      <c r="P59" s="91"/>
      <c r="Q59" s="93"/>
      <c r="R59" s="91"/>
      <c r="S59" s="51"/>
      <c r="T59" s="51"/>
      <c r="U59" s="4"/>
      <c r="V59" s="4"/>
      <c r="W59" s="4"/>
      <c r="X59" s="4"/>
      <c r="Y59" s="4"/>
      <c r="Z59" s="4"/>
      <c r="AA59" s="4"/>
      <c r="AB59" s="4"/>
      <c r="AC59" s="4"/>
      <c r="AD59" s="81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5.75" customHeight="1">
      <c r="A60" s="4"/>
      <c r="B60" s="51"/>
      <c r="C60" s="51"/>
      <c r="D60" s="51"/>
      <c r="E60" s="51"/>
      <c r="F60" s="51"/>
      <c r="G60" s="90"/>
      <c r="H60" s="51"/>
      <c r="I60" s="51"/>
      <c r="J60" s="51"/>
      <c r="K60" s="51"/>
      <c r="L60" s="51"/>
      <c r="M60" s="4"/>
      <c r="N60" s="4"/>
      <c r="O60" s="51"/>
      <c r="P60" s="91"/>
      <c r="Q60" s="93"/>
      <c r="R60" s="91"/>
      <c r="S60" s="51"/>
      <c r="T60" s="51"/>
      <c r="U60" s="4"/>
      <c r="V60" s="4"/>
      <c r="W60" s="4"/>
      <c r="X60" s="4"/>
      <c r="Y60" s="4"/>
      <c r="Z60" s="4"/>
      <c r="AA60" s="4"/>
      <c r="AB60" s="4"/>
      <c r="AC60" s="4"/>
      <c r="AD60" s="81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5.75" customHeight="1">
      <c r="A61" s="4"/>
      <c r="B61" s="51"/>
      <c r="C61" s="51"/>
      <c r="D61" s="51"/>
      <c r="E61" s="51"/>
      <c r="F61" s="51"/>
      <c r="G61" s="90"/>
      <c r="H61" s="51"/>
      <c r="I61" s="51"/>
      <c r="J61" s="51"/>
      <c r="K61" s="51"/>
      <c r="L61" s="51"/>
      <c r="M61" s="4"/>
      <c r="N61" s="4"/>
      <c r="O61" s="51"/>
      <c r="P61" s="91"/>
      <c r="Q61" s="93"/>
      <c r="R61" s="91"/>
      <c r="S61" s="51"/>
      <c r="T61" s="51"/>
      <c r="U61" s="4"/>
      <c r="V61" s="4"/>
      <c r="W61" s="4"/>
      <c r="X61" s="4"/>
      <c r="Y61" s="4"/>
      <c r="Z61" s="4"/>
      <c r="AA61" s="4"/>
      <c r="AB61" s="4"/>
      <c r="AC61" s="4"/>
      <c r="AD61" s="81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5.75" customHeight="1">
      <c r="A62" s="4"/>
      <c r="B62" s="51"/>
      <c r="C62" s="51"/>
      <c r="D62" s="51"/>
      <c r="E62" s="51"/>
      <c r="F62" s="51"/>
      <c r="G62" s="90"/>
      <c r="H62" s="51"/>
      <c r="I62" s="51"/>
      <c r="J62" s="51"/>
      <c r="K62" s="51"/>
      <c r="L62" s="51"/>
      <c r="M62" s="4"/>
      <c r="N62" s="4"/>
      <c r="O62" s="51"/>
      <c r="P62" s="91"/>
      <c r="Q62" s="93"/>
      <c r="R62" s="91"/>
      <c r="S62" s="51"/>
      <c r="T62" s="51"/>
      <c r="U62" s="4"/>
      <c r="V62" s="4"/>
      <c r="W62" s="4"/>
      <c r="X62" s="4"/>
      <c r="Y62" s="4"/>
      <c r="Z62" s="4"/>
      <c r="AA62" s="4"/>
      <c r="AB62" s="4"/>
      <c r="AC62" s="4"/>
      <c r="AD62" s="81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5.75" customHeight="1">
      <c r="A63" s="4"/>
      <c r="B63" s="51"/>
      <c r="C63" s="51"/>
      <c r="D63" s="51"/>
      <c r="E63" s="51"/>
      <c r="F63" s="51"/>
      <c r="G63" s="90"/>
      <c r="H63" s="51"/>
      <c r="I63" s="51"/>
      <c r="J63" s="51"/>
      <c r="K63" s="51"/>
      <c r="L63" s="51"/>
      <c r="M63" s="4"/>
      <c r="N63" s="4"/>
      <c r="O63" s="51"/>
      <c r="P63" s="91"/>
      <c r="Q63" s="93"/>
      <c r="R63" s="91"/>
      <c r="S63" s="51"/>
      <c r="T63" s="51"/>
      <c r="U63" s="4"/>
      <c r="V63" s="4"/>
      <c r="W63" s="4"/>
      <c r="X63" s="4"/>
      <c r="Y63" s="4"/>
      <c r="Z63" s="4"/>
      <c r="AA63" s="4"/>
      <c r="AB63" s="4"/>
      <c r="AC63" s="4"/>
      <c r="AD63" s="81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5.75" customHeight="1">
      <c r="A64" s="4"/>
      <c r="B64" s="51"/>
      <c r="C64" s="51"/>
      <c r="D64" s="51"/>
      <c r="E64" s="51"/>
      <c r="F64" s="51"/>
      <c r="G64" s="90"/>
      <c r="H64" s="51"/>
      <c r="I64" s="51"/>
      <c r="J64" s="51"/>
      <c r="K64" s="51"/>
      <c r="L64" s="51"/>
      <c r="M64" s="4"/>
      <c r="N64" s="4"/>
      <c r="O64" s="51"/>
      <c r="P64" s="91"/>
      <c r="Q64" s="93"/>
      <c r="R64" s="91"/>
      <c r="S64" s="51"/>
      <c r="T64" s="51"/>
      <c r="U64" s="4"/>
      <c r="V64" s="4"/>
      <c r="W64" s="4"/>
      <c r="X64" s="4"/>
      <c r="Y64" s="4"/>
      <c r="Z64" s="4"/>
      <c r="AA64" s="4"/>
      <c r="AB64" s="4"/>
      <c r="AC64" s="4"/>
      <c r="AD64" s="81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5.75" customHeight="1">
      <c r="A65" s="4"/>
      <c r="B65" s="51"/>
      <c r="C65" s="51"/>
      <c r="D65" s="51"/>
      <c r="E65" s="51"/>
      <c r="F65" s="51"/>
      <c r="G65" s="90"/>
      <c r="H65" s="51"/>
      <c r="I65" s="51"/>
      <c r="J65" s="51"/>
      <c r="K65" s="51"/>
      <c r="L65" s="51"/>
      <c r="M65" s="4"/>
      <c r="N65" s="4"/>
      <c r="O65" s="51"/>
      <c r="P65" s="91"/>
      <c r="Q65" s="93"/>
      <c r="R65" s="91"/>
      <c r="S65" s="51"/>
      <c r="T65" s="51"/>
      <c r="U65" s="4"/>
      <c r="V65" s="4"/>
      <c r="W65" s="4"/>
      <c r="X65" s="4"/>
      <c r="Y65" s="4"/>
      <c r="Z65" s="4"/>
      <c r="AA65" s="4"/>
      <c r="AB65" s="4"/>
      <c r="AC65" s="4"/>
      <c r="AD65" s="81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5.75" customHeight="1">
      <c r="A66" s="4"/>
      <c r="B66" s="51"/>
      <c r="C66" s="51"/>
      <c r="D66" s="51"/>
      <c r="E66" s="51"/>
      <c r="F66" s="51"/>
      <c r="G66" s="90"/>
      <c r="H66" s="51"/>
      <c r="I66" s="51"/>
      <c r="J66" s="51"/>
      <c r="K66" s="51"/>
      <c r="L66" s="51"/>
      <c r="M66" s="4"/>
      <c r="N66" s="4"/>
      <c r="O66" s="51"/>
      <c r="P66" s="91"/>
      <c r="Q66" s="93"/>
      <c r="R66" s="91"/>
      <c r="S66" s="51"/>
      <c r="T66" s="51"/>
      <c r="U66" s="4"/>
      <c r="V66" s="4"/>
      <c r="W66" s="4"/>
      <c r="X66" s="4"/>
      <c r="Y66" s="4"/>
      <c r="Z66" s="4"/>
      <c r="AA66" s="4"/>
      <c r="AB66" s="4"/>
      <c r="AC66" s="4"/>
      <c r="AD66" s="81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5.75" customHeight="1">
      <c r="A67" s="4"/>
      <c r="B67" s="51"/>
      <c r="C67" s="51"/>
      <c r="D67" s="51"/>
      <c r="E67" s="51"/>
      <c r="F67" s="51"/>
      <c r="G67" s="90"/>
      <c r="H67" s="51"/>
      <c r="I67" s="51"/>
      <c r="J67" s="51"/>
      <c r="K67" s="51"/>
      <c r="L67" s="51"/>
      <c r="M67" s="4"/>
      <c r="N67" s="4"/>
      <c r="O67" s="51"/>
      <c r="P67" s="91"/>
      <c r="Q67" s="93"/>
      <c r="R67" s="91"/>
      <c r="S67" s="51"/>
      <c r="T67" s="51"/>
      <c r="U67" s="4"/>
      <c r="V67" s="4"/>
      <c r="W67" s="4"/>
      <c r="X67" s="4"/>
      <c r="Y67" s="4"/>
      <c r="Z67" s="4"/>
      <c r="AA67" s="4"/>
      <c r="AB67" s="4"/>
      <c r="AC67" s="4"/>
      <c r="AD67" s="81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5.75" customHeight="1">
      <c r="A68" s="4"/>
      <c r="B68" s="51"/>
      <c r="C68" s="51"/>
      <c r="D68" s="51"/>
      <c r="E68" s="51"/>
      <c r="F68" s="51"/>
      <c r="G68" s="90"/>
      <c r="H68" s="51"/>
      <c r="I68" s="51"/>
      <c r="J68" s="51"/>
      <c r="K68" s="51"/>
      <c r="L68" s="51"/>
      <c r="M68" s="4"/>
      <c r="N68" s="4"/>
      <c r="O68" s="51"/>
      <c r="P68" s="91"/>
      <c r="Q68" s="93"/>
      <c r="R68" s="91"/>
      <c r="S68" s="51"/>
      <c r="T68" s="51"/>
      <c r="U68" s="4"/>
      <c r="V68" s="4"/>
      <c r="W68" s="4"/>
      <c r="X68" s="4"/>
      <c r="Y68" s="4"/>
      <c r="Z68" s="4"/>
      <c r="AA68" s="4"/>
      <c r="AB68" s="4"/>
      <c r="AC68" s="4"/>
      <c r="AD68" s="81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5.75" customHeight="1">
      <c r="A69" s="4"/>
      <c r="B69" s="51"/>
      <c r="C69" s="51"/>
      <c r="D69" s="51"/>
      <c r="E69" s="51"/>
      <c r="F69" s="51"/>
      <c r="G69" s="90"/>
      <c r="H69" s="51"/>
      <c r="I69" s="51"/>
      <c r="J69" s="51"/>
      <c r="K69" s="51"/>
      <c r="L69" s="51"/>
      <c r="M69" s="4"/>
      <c r="N69" s="4"/>
      <c r="O69" s="51"/>
      <c r="P69" s="91"/>
      <c r="Q69" s="93"/>
      <c r="R69" s="91"/>
      <c r="S69" s="51"/>
      <c r="T69" s="51"/>
      <c r="U69" s="4"/>
      <c r="V69" s="4"/>
      <c r="W69" s="4"/>
      <c r="X69" s="4"/>
      <c r="Y69" s="4"/>
      <c r="Z69" s="4"/>
      <c r="AA69" s="4"/>
      <c r="AB69" s="4"/>
      <c r="AC69" s="4"/>
      <c r="AD69" s="81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5.75" customHeight="1">
      <c r="A70" s="4"/>
      <c r="B70" s="51"/>
      <c r="C70" s="51"/>
      <c r="D70" s="51"/>
      <c r="E70" s="51"/>
      <c r="F70" s="51"/>
      <c r="G70" s="90"/>
      <c r="H70" s="51"/>
      <c r="I70" s="51"/>
      <c r="J70" s="51"/>
      <c r="K70" s="51"/>
      <c r="L70" s="51"/>
      <c r="M70" s="4"/>
      <c r="N70" s="4"/>
      <c r="O70" s="51"/>
      <c r="P70" s="91"/>
      <c r="Q70" s="93"/>
      <c r="R70" s="91"/>
      <c r="S70" s="51"/>
      <c r="T70" s="51"/>
      <c r="U70" s="4"/>
      <c r="V70" s="4"/>
      <c r="W70" s="4"/>
      <c r="X70" s="4"/>
      <c r="Y70" s="4"/>
      <c r="Z70" s="4"/>
      <c r="AA70" s="4"/>
      <c r="AB70" s="4"/>
      <c r="AC70" s="4"/>
      <c r="AD70" s="81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5.75" customHeight="1">
      <c r="A71" s="4"/>
      <c r="B71" s="51"/>
      <c r="C71" s="51"/>
      <c r="D71" s="51"/>
      <c r="E71" s="51"/>
      <c r="F71" s="51"/>
      <c r="G71" s="90"/>
      <c r="H71" s="51"/>
      <c r="I71" s="51"/>
      <c r="J71" s="51"/>
      <c r="K71" s="51"/>
      <c r="L71" s="51"/>
      <c r="M71" s="4"/>
      <c r="N71" s="4"/>
      <c r="O71" s="51"/>
      <c r="P71" s="91"/>
      <c r="Q71" s="93"/>
      <c r="R71" s="91"/>
      <c r="S71" s="51"/>
      <c r="T71" s="51"/>
      <c r="U71" s="4"/>
      <c r="V71" s="4"/>
      <c r="W71" s="4"/>
      <c r="X71" s="4"/>
      <c r="Y71" s="4"/>
      <c r="Z71" s="4"/>
      <c r="AA71" s="4"/>
      <c r="AB71" s="4"/>
      <c r="AC71" s="4"/>
      <c r="AD71" s="81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5.75" customHeight="1">
      <c r="A72" s="4"/>
      <c r="B72" s="51"/>
      <c r="C72" s="51"/>
      <c r="D72" s="51"/>
      <c r="E72" s="51"/>
      <c r="F72" s="51"/>
      <c r="G72" s="90"/>
      <c r="H72" s="51"/>
      <c r="I72" s="51"/>
      <c r="J72" s="51"/>
      <c r="K72" s="51"/>
      <c r="L72" s="51"/>
      <c r="M72" s="4"/>
      <c r="N72" s="4"/>
      <c r="O72" s="51"/>
      <c r="P72" s="91"/>
      <c r="Q72" s="93"/>
      <c r="R72" s="91"/>
      <c r="S72" s="51"/>
      <c r="T72" s="51"/>
      <c r="U72" s="4"/>
      <c r="V72" s="4"/>
      <c r="W72" s="4"/>
      <c r="X72" s="4"/>
      <c r="Y72" s="4"/>
      <c r="Z72" s="4"/>
      <c r="AA72" s="4"/>
      <c r="AB72" s="4"/>
      <c r="AC72" s="4"/>
      <c r="AD72" s="81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5.75" customHeight="1">
      <c r="A73" s="4"/>
      <c r="B73" s="51"/>
      <c r="C73" s="51"/>
      <c r="D73" s="51"/>
      <c r="E73" s="51"/>
      <c r="F73" s="51"/>
      <c r="G73" s="90"/>
      <c r="H73" s="51"/>
      <c r="I73" s="51"/>
      <c r="J73" s="51"/>
      <c r="K73" s="51"/>
      <c r="L73" s="51"/>
      <c r="M73" s="4"/>
      <c r="N73" s="4"/>
      <c r="O73" s="51"/>
      <c r="P73" s="91"/>
      <c r="Q73" s="93"/>
      <c r="R73" s="91"/>
      <c r="S73" s="51"/>
      <c r="T73" s="51"/>
      <c r="U73" s="4"/>
      <c r="V73" s="4"/>
      <c r="W73" s="4"/>
      <c r="X73" s="4"/>
      <c r="Y73" s="4"/>
      <c r="Z73" s="4"/>
      <c r="AA73" s="4"/>
      <c r="AB73" s="4"/>
      <c r="AC73" s="4"/>
      <c r="AD73" s="81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5.75" customHeight="1">
      <c r="A74" s="4"/>
      <c r="B74" s="51"/>
      <c r="C74" s="51"/>
      <c r="D74" s="51"/>
      <c r="E74" s="51"/>
      <c r="F74" s="51"/>
      <c r="G74" s="90"/>
      <c r="H74" s="51"/>
      <c r="I74" s="51"/>
      <c r="J74" s="51"/>
      <c r="K74" s="51"/>
      <c r="L74" s="51"/>
      <c r="M74" s="4"/>
      <c r="N74" s="4"/>
      <c r="O74" s="51"/>
      <c r="P74" s="91"/>
      <c r="Q74" s="93"/>
      <c r="R74" s="91"/>
      <c r="S74" s="51"/>
      <c r="T74" s="51"/>
      <c r="U74" s="4"/>
      <c r="V74" s="4"/>
      <c r="W74" s="4"/>
      <c r="X74" s="4"/>
      <c r="Y74" s="4"/>
      <c r="Z74" s="4"/>
      <c r="AA74" s="4"/>
      <c r="AB74" s="4"/>
      <c r="AC74" s="4"/>
      <c r="AD74" s="81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5.75" customHeight="1">
      <c r="A75" s="4"/>
      <c r="B75" s="51"/>
      <c r="C75" s="51"/>
      <c r="D75" s="51"/>
      <c r="E75" s="51"/>
      <c r="F75" s="51"/>
      <c r="G75" s="90"/>
      <c r="H75" s="51"/>
      <c r="I75" s="51"/>
      <c r="J75" s="51"/>
      <c r="K75" s="51"/>
      <c r="L75" s="51"/>
      <c r="M75" s="4"/>
      <c r="N75" s="4"/>
      <c r="O75" s="51"/>
      <c r="P75" s="91"/>
      <c r="Q75" s="93"/>
      <c r="R75" s="91"/>
      <c r="S75" s="51"/>
      <c r="T75" s="51"/>
      <c r="U75" s="4"/>
      <c r="V75" s="4"/>
      <c r="W75" s="4"/>
      <c r="X75" s="4"/>
      <c r="Y75" s="4"/>
      <c r="Z75" s="4"/>
      <c r="AA75" s="4"/>
      <c r="AB75" s="4"/>
      <c r="AC75" s="4"/>
      <c r="AD75" s="81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5.75" customHeight="1">
      <c r="A76" s="4"/>
      <c r="B76" s="51"/>
      <c r="C76" s="51"/>
      <c r="D76" s="51"/>
      <c r="E76" s="51"/>
      <c r="F76" s="51"/>
      <c r="G76" s="90"/>
      <c r="H76" s="51"/>
      <c r="I76" s="51"/>
      <c r="J76" s="51"/>
      <c r="K76" s="51"/>
      <c r="L76" s="51"/>
      <c r="M76" s="4"/>
      <c r="N76" s="4"/>
      <c r="O76" s="51"/>
      <c r="P76" s="91"/>
      <c r="Q76" s="93"/>
      <c r="R76" s="91"/>
      <c r="S76" s="51"/>
      <c r="T76" s="51"/>
      <c r="U76" s="4"/>
      <c r="V76" s="4"/>
      <c r="W76" s="4"/>
      <c r="X76" s="4"/>
      <c r="Y76" s="4"/>
      <c r="Z76" s="4"/>
      <c r="AA76" s="4"/>
      <c r="AB76" s="4"/>
      <c r="AC76" s="4"/>
      <c r="AD76" s="81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5.75" customHeight="1">
      <c r="A77" s="4"/>
      <c r="B77" s="51"/>
      <c r="C77" s="51"/>
      <c r="D77" s="51"/>
      <c r="E77" s="51"/>
      <c r="F77" s="51"/>
      <c r="G77" s="90"/>
      <c r="H77" s="51"/>
      <c r="I77" s="51"/>
      <c r="J77" s="51"/>
      <c r="K77" s="51"/>
      <c r="L77" s="51"/>
      <c r="M77" s="4"/>
      <c r="N77" s="4"/>
      <c r="O77" s="51"/>
      <c r="P77" s="91"/>
      <c r="Q77" s="93"/>
      <c r="R77" s="91"/>
      <c r="S77" s="51"/>
      <c r="T77" s="51"/>
      <c r="U77" s="4"/>
      <c r="V77" s="4"/>
      <c r="W77" s="4"/>
      <c r="X77" s="4"/>
      <c r="Y77" s="4"/>
      <c r="Z77" s="4"/>
      <c r="AA77" s="4"/>
      <c r="AB77" s="4"/>
      <c r="AC77" s="4"/>
      <c r="AD77" s="81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5.75" customHeight="1">
      <c r="A78" s="4"/>
      <c r="B78" s="51"/>
      <c r="C78" s="51"/>
      <c r="D78" s="51"/>
      <c r="E78" s="51"/>
      <c r="F78" s="51"/>
      <c r="G78" s="90"/>
      <c r="H78" s="51"/>
      <c r="I78" s="51"/>
      <c r="J78" s="51"/>
      <c r="K78" s="51"/>
      <c r="L78" s="51"/>
      <c r="M78" s="4"/>
      <c r="N78" s="4"/>
      <c r="O78" s="51"/>
      <c r="P78" s="91"/>
      <c r="Q78" s="93"/>
      <c r="R78" s="91"/>
      <c r="S78" s="51"/>
      <c r="T78" s="51"/>
      <c r="U78" s="4"/>
      <c r="V78" s="4"/>
      <c r="W78" s="4"/>
      <c r="X78" s="4"/>
      <c r="Y78" s="4"/>
      <c r="Z78" s="4"/>
      <c r="AA78" s="4"/>
      <c r="AB78" s="4"/>
      <c r="AC78" s="4"/>
      <c r="AD78" s="8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5.75" customHeight="1">
      <c r="A79" s="4"/>
      <c r="B79" s="51"/>
      <c r="C79" s="51"/>
      <c r="D79" s="51"/>
      <c r="E79" s="51"/>
      <c r="F79" s="51"/>
      <c r="G79" s="90"/>
      <c r="H79" s="51"/>
      <c r="I79" s="51"/>
      <c r="J79" s="51"/>
      <c r="K79" s="51"/>
      <c r="L79" s="51"/>
      <c r="M79" s="4"/>
      <c r="N79" s="4"/>
      <c r="O79" s="51"/>
      <c r="P79" s="91"/>
      <c r="Q79" s="93"/>
      <c r="R79" s="91"/>
      <c r="S79" s="51"/>
      <c r="T79" s="51"/>
      <c r="U79" s="4"/>
      <c r="V79" s="4"/>
      <c r="W79" s="4"/>
      <c r="X79" s="4"/>
      <c r="Y79" s="4"/>
      <c r="Z79" s="4"/>
      <c r="AA79" s="4"/>
      <c r="AB79" s="4"/>
      <c r="AC79" s="4"/>
      <c r="AD79" s="81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5.75" customHeight="1">
      <c r="A80" s="4"/>
      <c r="B80" s="51"/>
      <c r="C80" s="51"/>
      <c r="D80" s="51"/>
      <c r="E80" s="51"/>
      <c r="F80" s="51"/>
      <c r="G80" s="90"/>
      <c r="H80" s="51"/>
      <c r="I80" s="51"/>
      <c r="J80" s="51"/>
      <c r="K80" s="51"/>
      <c r="L80" s="51"/>
      <c r="M80" s="4"/>
      <c r="N80" s="4"/>
      <c r="O80" s="51"/>
      <c r="P80" s="91"/>
      <c r="Q80" s="93"/>
      <c r="R80" s="91"/>
      <c r="S80" s="51"/>
      <c r="T80" s="51"/>
      <c r="U80" s="4"/>
      <c r="V80" s="4"/>
      <c r="W80" s="4"/>
      <c r="X80" s="4"/>
      <c r="Y80" s="4"/>
      <c r="Z80" s="4"/>
      <c r="AA80" s="4"/>
      <c r="AB80" s="4"/>
      <c r="AC80" s="4"/>
      <c r="AD80" s="8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5.75" customHeight="1">
      <c r="A81" s="4"/>
      <c r="B81" s="51"/>
      <c r="C81" s="51"/>
      <c r="D81" s="51"/>
      <c r="E81" s="51"/>
      <c r="F81" s="51"/>
      <c r="G81" s="90"/>
      <c r="H81" s="51"/>
      <c r="I81" s="51"/>
      <c r="J81" s="51"/>
      <c r="K81" s="51"/>
      <c r="L81" s="51"/>
      <c r="M81" s="4"/>
      <c r="N81" s="4"/>
      <c r="O81" s="51"/>
      <c r="P81" s="91"/>
      <c r="Q81" s="93"/>
      <c r="R81" s="91"/>
      <c r="S81" s="51"/>
      <c r="T81" s="51"/>
      <c r="U81" s="4"/>
      <c r="V81" s="4"/>
      <c r="W81" s="4"/>
      <c r="X81" s="4"/>
      <c r="Y81" s="4"/>
      <c r="Z81" s="4"/>
      <c r="AA81" s="4"/>
      <c r="AB81" s="4"/>
      <c r="AC81" s="4"/>
      <c r="AD81" s="8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5.75" customHeight="1">
      <c r="A82" s="4"/>
      <c r="B82" s="51"/>
      <c r="C82" s="51"/>
      <c r="D82" s="51"/>
      <c r="E82" s="51"/>
      <c r="F82" s="51"/>
      <c r="G82" s="90"/>
      <c r="H82" s="51"/>
      <c r="I82" s="51"/>
      <c r="J82" s="51"/>
      <c r="K82" s="51"/>
      <c r="L82" s="51"/>
      <c r="M82" s="4"/>
      <c r="N82" s="4"/>
      <c r="O82" s="51"/>
      <c r="P82" s="91"/>
      <c r="Q82" s="93"/>
      <c r="R82" s="91"/>
      <c r="S82" s="51"/>
      <c r="T82" s="51"/>
      <c r="U82" s="4"/>
      <c r="V82" s="4"/>
      <c r="W82" s="4"/>
      <c r="X82" s="4"/>
      <c r="Y82" s="4"/>
      <c r="Z82" s="4"/>
      <c r="AA82" s="4"/>
      <c r="AB82" s="4"/>
      <c r="AC82" s="4"/>
      <c r="AD82" s="81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5.75" customHeight="1">
      <c r="A83" s="4"/>
      <c r="B83" s="51"/>
      <c r="C83" s="51"/>
      <c r="D83" s="51"/>
      <c r="E83" s="51"/>
      <c r="F83" s="51"/>
      <c r="G83" s="90"/>
      <c r="H83" s="51"/>
      <c r="I83" s="51"/>
      <c r="J83" s="51"/>
      <c r="K83" s="51"/>
      <c r="L83" s="51"/>
      <c r="M83" s="4"/>
      <c r="N83" s="4"/>
      <c r="O83" s="51"/>
      <c r="P83" s="91"/>
      <c r="Q83" s="93"/>
      <c r="R83" s="91"/>
      <c r="S83" s="51"/>
      <c r="T83" s="51"/>
      <c r="U83" s="4"/>
      <c r="V83" s="4"/>
      <c r="W83" s="4"/>
      <c r="X83" s="4"/>
      <c r="Y83" s="4"/>
      <c r="Z83" s="4"/>
      <c r="AA83" s="4"/>
      <c r="AB83" s="4"/>
      <c r="AC83" s="4"/>
      <c r="AD83" s="8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5.75" customHeight="1">
      <c r="A84" s="4"/>
      <c r="B84" s="51"/>
      <c r="C84" s="51"/>
      <c r="D84" s="51"/>
      <c r="E84" s="51"/>
      <c r="F84" s="51"/>
      <c r="G84" s="90"/>
      <c r="H84" s="51"/>
      <c r="I84" s="51"/>
      <c r="J84" s="51"/>
      <c r="K84" s="51"/>
      <c r="L84" s="51"/>
      <c r="M84" s="4"/>
      <c r="N84" s="4"/>
      <c r="O84" s="51"/>
      <c r="P84" s="91"/>
      <c r="Q84" s="93"/>
      <c r="R84" s="91"/>
      <c r="S84" s="51"/>
      <c r="T84" s="51"/>
      <c r="U84" s="4"/>
      <c r="V84" s="4"/>
      <c r="W84" s="4"/>
      <c r="X84" s="4"/>
      <c r="Y84" s="4"/>
      <c r="Z84" s="4"/>
      <c r="AA84" s="4"/>
      <c r="AB84" s="4"/>
      <c r="AC84" s="4"/>
      <c r="AD84" s="81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5.75" customHeight="1">
      <c r="A85" s="4"/>
      <c r="B85" s="51"/>
      <c r="C85" s="51"/>
      <c r="D85" s="51"/>
      <c r="E85" s="51"/>
      <c r="F85" s="51"/>
      <c r="G85" s="90"/>
      <c r="H85" s="51"/>
      <c r="I85" s="51"/>
      <c r="J85" s="51"/>
      <c r="K85" s="51"/>
      <c r="L85" s="51"/>
      <c r="M85" s="4"/>
      <c r="N85" s="4"/>
      <c r="O85" s="51"/>
      <c r="P85" s="91"/>
      <c r="Q85" s="93"/>
      <c r="R85" s="91"/>
      <c r="S85" s="51"/>
      <c r="T85" s="51"/>
      <c r="U85" s="4"/>
      <c r="V85" s="4"/>
      <c r="W85" s="4"/>
      <c r="X85" s="4"/>
      <c r="Y85" s="4"/>
      <c r="Z85" s="4"/>
      <c r="AA85" s="4"/>
      <c r="AB85" s="4"/>
      <c r="AC85" s="4"/>
      <c r="AD85" s="81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5.75" customHeight="1">
      <c r="A86" s="4"/>
      <c r="B86" s="51"/>
      <c r="C86" s="51"/>
      <c r="D86" s="51"/>
      <c r="E86" s="51"/>
      <c r="F86" s="51"/>
      <c r="G86" s="90"/>
      <c r="H86" s="51"/>
      <c r="I86" s="51"/>
      <c r="J86" s="51"/>
      <c r="K86" s="51"/>
      <c r="L86" s="51"/>
      <c r="M86" s="4"/>
      <c r="N86" s="4"/>
      <c r="O86" s="51"/>
      <c r="P86" s="91"/>
      <c r="Q86" s="93"/>
      <c r="R86" s="91"/>
      <c r="S86" s="51"/>
      <c r="T86" s="51"/>
      <c r="U86" s="4"/>
      <c r="V86" s="4"/>
      <c r="W86" s="4"/>
      <c r="X86" s="4"/>
      <c r="Y86" s="4"/>
      <c r="Z86" s="4"/>
      <c r="AA86" s="4"/>
      <c r="AB86" s="4"/>
      <c r="AC86" s="4"/>
      <c r="AD86" s="81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.75" customHeight="1">
      <c r="A87" s="4"/>
      <c r="B87" s="51"/>
      <c r="C87" s="51"/>
      <c r="D87" s="51"/>
      <c r="E87" s="51"/>
      <c r="F87" s="51"/>
      <c r="G87" s="90"/>
      <c r="H87" s="51"/>
      <c r="I87" s="51"/>
      <c r="J87" s="51"/>
      <c r="K87" s="51"/>
      <c r="L87" s="51"/>
      <c r="M87" s="4"/>
      <c r="N87" s="4"/>
      <c r="O87" s="51"/>
      <c r="P87" s="91"/>
      <c r="Q87" s="93"/>
      <c r="R87" s="91"/>
      <c r="S87" s="51"/>
      <c r="T87" s="51"/>
      <c r="U87" s="4"/>
      <c r="V87" s="4"/>
      <c r="W87" s="4"/>
      <c r="X87" s="4"/>
      <c r="Y87" s="4"/>
      <c r="Z87" s="4"/>
      <c r="AA87" s="4"/>
      <c r="AB87" s="4"/>
      <c r="AC87" s="4"/>
      <c r="AD87" s="81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5.75" customHeight="1">
      <c r="A88" s="4"/>
      <c r="B88" s="51"/>
      <c r="C88" s="51"/>
      <c r="D88" s="51"/>
      <c r="E88" s="51"/>
      <c r="F88" s="51"/>
      <c r="G88" s="90"/>
      <c r="H88" s="51"/>
      <c r="I88" s="51"/>
      <c r="J88" s="51"/>
      <c r="K88" s="51"/>
      <c r="L88" s="51"/>
      <c r="M88" s="4"/>
      <c r="N88" s="4"/>
      <c r="O88" s="51"/>
      <c r="P88" s="91"/>
      <c r="Q88" s="93"/>
      <c r="R88" s="91"/>
      <c r="S88" s="51"/>
      <c r="T88" s="51"/>
      <c r="U88" s="4"/>
      <c r="V88" s="4"/>
      <c r="W88" s="4"/>
      <c r="X88" s="4"/>
      <c r="Y88" s="4"/>
      <c r="Z88" s="4"/>
      <c r="AA88" s="4"/>
      <c r="AB88" s="4"/>
      <c r="AC88" s="4"/>
      <c r="AD88" s="81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5.75" customHeight="1">
      <c r="A89" s="4"/>
      <c r="B89" s="51"/>
      <c r="C89" s="51"/>
      <c r="D89" s="51"/>
      <c r="E89" s="51"/>
      <c r="F89" s="51"/>
      <c r="G89" s="90"/>
      <c r="H89" s="51"/>
      <c r="I89" s="51"/>
      <c r="J89" s="51"/>
      <c r="K89" s="51"/>
      <c r="L89" s="51"/>
      <c r="M89" s="4"/>
      <c r="N89" s="4"/>
      <c r="O89" s="51"/>
      <c r="P89" s="91"/>
      <c r="Q89" s="93"/>
      <c r="R89" s="91"/>
      <c r="S89" s="51"/>
      <c r="T89" s="51"/>
      <c r="U89" s="4"/>
      <c r="V89" s="4"/>
      <c r="W89" s="4"/>
      <c r="X89" s="4"/>
      <c r="Y89" s="4"/>
      <c r="Z89" s="4"/>
      <c r="AA89" s="4"/>
      <c r="AB89" s="4"/>
      <c r="AC89" s="4"/>
      <c r="AD89" s="81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5.75" customHeight="1">
      <c r="A90" s="4"/>
      <c r="B90" s="51"/>
      <c r="C90" s="51"/>
      <c r="D90" s="51"/>
      <c r="E90" s="51"/>
      <c r="F90" s="51"/>
      <c r="G90" s="90"/>
      <c r="H90" s="51"/>
      <c r="I90" s="51"/>
      <c r="J90" s="51"/>
      <c r="K90" s="51"/>
      <c r="L90" s="51"/>
      <c r="M90" s="4"/>
      <c r="N90" s="4"/>
      <c r="O90" s="51"/>
      <c r="P90" s="91"/>
      <c r="Q90" s="93"/>
      <c r="R90" s="91"/>
      <c r="S90" s="51"/>
      <c r="T90" s="51"/>
      <c r="U90" s="4"/>
      <c r="V90" s="4"/>
      <c r="W90" s="4"/>
      <c r="X90" s="4"/>
      <c r="Y90" s="4"/>
      <c r="Z90" s="4"/>
      <c r="AA90" s="4"/>
      <c r="AB90" s="4"/>
      <c r="AC90" s="4"/>
      <c r="AD90" s="81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5.75" customHeight="1">
      <c r="A91" s="4"/>
      <c r="B91" s="51"/>
      <c r="C91" s="51"/>
      <c r="D91" s="51"/>
      <c r="E91" s="51"/>
      <c r="F91" s="51"/>
      <c r="G91" s="90"/>
      <c r="H91" s="51"/>
      <c r="I91" s="51"/>
      <c r="J91" s="51"/>
      <c r="K91" s="51"/>
      <c r="L91" s="51"/>
      <c r="M91" s="4"/>
      <c r="N91" s="4"/>
      <c r="O91" s="51"/>
      <c r="P91" s="91"/>
      <c r="Q91" s="93"/>
      <c r="R91" s="91"/>
      <c r="S91" s="51"/>
      <c r="T91" s="51"/>
      <c r="U91" s="4"/>
      <c r="V91" s="4"/>
      <c r="W91" s="4"/>
      <c r="X91" s="4"/>
      <c r="Y91" s="4"/>
      <c r="Z91" s="4"/>
      <c r="AA91" s="4"/>
      <c r="AB91" s="4"/>
      <c r="AC91" s="4"/>
      <c r="AD91" s="81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5.75" customHeight="1">
      <c r="A92" s="4"/>
      <c r="B92" s="51"/>
      <c r="C92" s="51"/>
      <c r="D92" s="51"/>
      <c r="E92" s="51"/>
      <c r="F92" s="51"/>
      <c r="G92" s="90"/>
      <c r="H92" s="51"/>
      <c r="I92" s="51"/>
      <c r="J92" s="51"/>
      <c r="K92" s="51"/>
      <c r="L92" s="51"/>
      <c r="M92" s="4"/>
      <c r="N92" s="4"/>
      <c r="O92" s="51"/>
      <c r="P92" s="91"/>
      <c r="Q92" s="93"/>
      <c r="R92" s="91"/>
      <c r="S92" s="51"/>
      <c r="T92" s="51"/>
      <c r="U92" s="4"/>
      <c r="V92" s="4"/>
      <c r="W92" s="4"/>
      <c r="X92" s="4"/>
      <c r="Y92" s="4"/>
      <c r="Z92" s="4"/>
      <c r="AA92" s="4"/>
      <c r="AB92" s="4"/>
      <c r="AC92" s="4"/>
      <c r="AD92" s="81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5.75" customHeight="1">
      <c r="A93" s="4"/>
      <c r="B93" s="51"/>
      <c r="C93" s="51"/>
      <c r="D93" s="51"/>
      <c r="E93" s="51"/>
      <c r="F93" s="51"/>
      <c r="G93" s="90"/>
      <c r="H93" s="51"/>
      <c r="I93" s="51"/>
      <c r="J93" s="51"/>
      <c r="K93" s="51"/>
      <c r="L93" s="51"/>
      <c r="M93" s="4"/>
      <c r="N93" s="4"/>
      <c r="O93" s="51"/>
      <c r="P93" s="91"/>
      <c r="Q93" s="93"/>
      <c r="R93" s="91"/>
      <c r="S93" s="51"/>
      <c r="T93" s="51"/>
      <c r="U93" s="4"/>
      <c r="V93" s="4"/>
      <c r="W93" s="4"/>
      <c r="X93" s="4"/>
      <c r="Y93" s="4"/>
      <c r="Z93" s="4"/>
      <c r="AA93" s="4"/>
      <c r="AB93" s="4"/>
      <c r="AC93" s="4"/>
      <c r="AD93" s="81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5.75" customHeight="1">
      <c r="A94" s="4"/>
      <c r="B94" s="51"/>
      <c r="C94" s="51"/>
      <c r="D94" s="51"/>
      <c r="E94" s="51"/>
      <c r="F94" s="51"/>
      <c r="G94" s="90"/>
      <c r="H94" s="51"/>
      <c r="I94" s="51"/>
      <c r="J94" s="51"/>
      <c r="K94" s="51"/>
      <c r="L94" s="51"/>
      <c r="M94" s="4"/>
      <c r="N94" s="4"/>
      <c r="O94" s="51"/>
      <c r="P94" s="91"/>
      <c r="Q94" s="93"/>
      <c r="R94" s="91"/>
      <c r="S94" s="51"/>
      <c r="T94" s="51"/>
      <c r="U94" s="4"/>
      <c r="V94" s="4"/>
      <c r="W94" s="4"/>
      <c r="X94" s="4"/>
      <c r="Y94" s="4"/>
      <c r="Z94" s="4"/>
      <c r="AA94" s="4"/>
      <c r="AB94" s="4"/>
      <c r="AC94" s="4"/>
      <c r="AD94" s="81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5.75" customHeight="1">
      <c r="A95" s="4"/>
      <c r="B95" s="51"/>
      <c r="C95" s="51"/>
      <c r="D95" s="51"/>
      <c r="E95" s="51"/>
      <c r="F95" s="51"/>
      <c r="G95" s="90"/>
      <c r="H95" s="51"/>
      <c r="I95" s="51"/>
      <c r="J95" s="51"/>
      <c r="K95" s="51"/>
      <c r="L95" s="51"/>
      <c r="M95" s="4"/>
      <c r="N95" s="4"/>
      <c r="O95" s="51"/>
      <c r="P95" s="91"/>
      <c r="Q95" s="93"/>
      <c r="R95" s="91"/>
      <c r="S95" s="51"/>
      <c r="T95" s="51"/>
      <c r="U95" s="4"/>
      <c r="V95" s="4"/>
      <c r="W95" s="4"/>
      <c r="X95" s="4"/>
      <c r="Y95" s="4"/>
      <c r="Z95" s="4"/>
      <c r="AA95" s="4"/>
      <c r="AB95" s="4"/>
      <c r="AC95" s="4"/>
      <c r="AD95" s="81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5.75" customHeight="1">
      <c r="A96" s="4"/>
      <c r="B96" s="51"/>
      <c r="C96" s="51"/>
      <c r="D96" s="51"/>
      <c r="E96" s="51"/>
      <c r="F96" s="51"/>
      <c r="G96" s="90"/>
      <c r="H96" s="51"/>
      <c r="I96" s="51"/>
      <c r="J96" s="51"/>
      <c r="K96" s="51"/>
      <c r="L96" s="51"/>
      <c r="M96" s="4"/>
      <c r="N96" s="4"/>
      <c r="O96" s="51"/>
      <c r="P96" s="91"/>
      <c r="Q96" s="93"/>
      <c r="R96" s="91"/>
      <c r="S96" s="51"/>
      <c r="T96" s="51"/>
      <c r="U96" s="4"/>
      <c r="V96" s="4"/>
      <c r="W96" s="4"/>
      <c r="X96" s="4"/>
      <c r="Y96" s="4"/>
      <c r="Z96" s="4"/>
      <c r="AA96" s="4"/>
      <c r="AB96" s="4"/>
      <c r="AC96" s="4"/>
      <c r="AD96" s="81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5.75" customHeight="1">
      <c r="A97" s="4"/>
      <c r="B97" s="51"/>
      <c r="C97" s="51"/>
      <c r="D97" s="51"/>
      <c r="E97" s="51"/>
      <c r="F97" s="51"/>
      <c r="G97" s="90"/>
      <c r="H97" s="51"/>
      <c r="I97" s="51"/>
      <c r="J97" s="51"/>
      <c r="K97" s="51"/>
      <c r="L97" s="51"/>
      <c r="M97" s="4"/>
      <c r="N97" s="4"/>
      <c r="O97" s="51"/>
      <c r="P97" s="91"/>
      <c r="Q97" s="93"/>
      <c r="R97" s="91"/>
      <c r="S97" s="51"/>
      <c r="T97" s="51"/>
      <c r="U97" s="4"/>
      <c r="V97" s="4"/>
      <c r="W97" s="4"/>
      <c r="X97" s="4"/>
      <c r="Y97" s="4"/>
      <c r="Z97" s="4"/>
      <c r="AA97" s="4"/>
      <c r="AB97" s="4"/>
      <c r="AC97" s="4"/>
      <c r="AD97" s="81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5.75" customHeight="1">
      <c r="A98" s="4"/>
      <c r="B98" s="51"/>
      <c r="C98" s="51"/>
      <c r="D98" s="51"/>
      <c r="E98" s="51"/>
      <c r="F98" s="51"/>
      <c r="G98" s="90"/>
      <c r="H98" s="51"/>
      <c r="I98" s="51"/>
      <c r="J98" s="51"/>
      <c r="K98" s="51"/>
      <c r="L98" s="51"/>
      <c r="M98" s="4"/>
      <c r="N98" s="4"/>
      <c r="O98" s="51"/>
      <c r="P98" s="91"/>
      <c r="Q98" s="93"/>
      <c r="R98" s="91"/>
      <c r="S98" s="51"/>
      <c r="T98" s="51"/>
      <c r="U98" s="4"/>
      <c r="V98" s="4"/>
      <c r="W98" s="4"/>
      <c r="X98" s="4"/>
      <c r="Y98" s="4"/>
      <c r="Z98" s="4"/>
      <c r="AA98" s="4"/>
      <c r="AB98" s="4"/>
      <c r="AC98" s="4"/>
      <c r="AD98" s="81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5.75" customHeight="1">
      <c r="A99" s="4"/>
      <c r="B99" s="51"/>
      <c r="C99" s="51"/>
      <c r="D99" s="51"/>
      <c r="E99" s="51"/>
      <c r="F99" s="51"/>
      <c r="G99" s="90"/>
      <c r="H99" s="51"/>
      <c r="I99" s="51"/>
      <c r="J99" s="51"/>
      <c r="K99" s="51"/>
      <c r="L99" s="51"/>
      <c r="M99" s="4"/>
      <c r="N99" s="4"/>
      <c r="O99" s="51"/>
      <c r="P99" s="91"/>
      <c r="Q99" s="93"/>
      <c r="R99" s="91"/>
      <c r="S99" s="51"/>
      <c r="T99" s="51"/>
      <c r="U99" s="4"/>
      <c r="V99" s="4"/>
      <c r="W99" s="4"/>
      <c r="X99" s="4"/>
      <c r="Y99" s="4"/>
      <c r="Z99" s="4"/>
      <c r="AA99" s="4"/>
      <c r="AB99" s="4"/>
      <c r="AC99" s="4"/>
      <c r="AD99" s="81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5.75" customHeight="1">
      <c r="A100" s="4"/>
      <c r="B100" s="51"/>
      <c r="C100" s="51"/>
      <c r="D100" s="51"/>
      <c r="E100" s="51"/>
      <c r="F100" s="51"/>
      <c r="G100" s="90"/>
      <c r="H100" s="51"/>
      <c r="I100" s="51"/>
      <c r="J100" s="51"/>
      <c r="K100" s="51"/>
      <c r="L100" s="51"/>
      <c r="M100" s="4"/>
      <c r="N100" s="4"/>
      <c r="O100" s="51"/>
      <c r="P100" s="91"/>
      <c r="Q100" s="93"/>
      <c r="R100" s="91"/>
      <c r="S100" s="51"/>
      <c r="T100" s="51"/>
      <c r="U100" s="4"/>
      <c r="V100" s="4"/>
      <c r="W100" s="4"/>
      <c r="X100" s="4"/>
      <c r="Y100" s="4"/>
      <c r="Z100" s="4"/>
      <c r="AA100" s="4"/>
      <c r="AB100" s="4"/>
      <c r="AC100" s="4"/>
      <c r="AD100" s="81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5.75" customHeight="1">
      <c r="A101" s="4"/>
      <c r="B101" s="51"/>
      <c r="C101" s="51"/>
      <c r="D101" s="51"/>
      <c r="E101" s="51"/>
      <c r="F101" s="51"/>
      <c r="G101" s="90"/>
      <c r="H101" s="51"/>
      <c r="I101" s="51"/>
      <c r="J101" s="51"/>
      <c r="K101" s="51"/>
      <c r="L101" s="51"/>
      <c r="M101" s="4"/>
      <c r="N101" s="4"/>
      <c r="O101" s="51"/>
      <c r="P101" s="91"/>
      <c r="Q101" s="93"/>
      <c r="R101" s="91"/>
      <c r="S101" s="51"/>
      <c r="T101" s="51"/>
      <c r="U101" s="4"/>
      <c r="V101" s="4"/>
      <c r="W101" s="4"/>
      <c r="X101" s="4"/>
      <c r="Y101" s="4"/>
      <c r="Z101" s="4"/>
      <c r="AA101" s="4"/>
      <c r="AB101" s="4"/>
      <c r="AC101" s="4"/>
      <c r="AD101" s="81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5.75" customHeight="1">
      <c r="A102" s="4"/>
      <c r="B102" s="51"/>
      <c r="C102" s="51"/>
      <c r="D102" s="51"/>
      <c r="E102" s="51"/>
      <c r="F102" s="51"/>
      <c r="G102" s="90"/>
      <c r="H102" s="51"/>
      <c r="I102" s="51"/>
      <c r="J102" s="51"/>
      <c r="K102" s="51"/>
      <c r="L102" s="51"/>
      <c r="M102" s="4"/>
      <c r="N102" s="4"/>
      <c r="O102" s="51"/>
      <c r="P102" s="91"/>
      <c r="Q102" s="93"/>
      <c r="R102" s="91"/>
      <c r="S102" s="51"/>
      <c r="T102" s="51"/>
      <c r="U102" s="4"/>
      <c r="V102" s="4"/>
      <c r="W102" s="4"/>
      <c r="X102" s="4"/>
      <c r="Y102" s="4"/>
      <c r="Z102" s="4"/>
      <c r="AA102" s="4"/>
      <c r="AB102" s="4"/>
      <c r="AC102" s="4"/>
      <c r="AD102" s="81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5.75" customHeight="1">
      <c r="A103" s="4"/>
      <c r="B103" s="51"/>
      <c r="C103" s="51"/>
      <c r="D103" s="51"/>
      <c r="E103" s="51"/>
      <c r="F103" s="51"/>
      <c r="G103" s="90"/>
      <c r="H103" s="51"/>
      <c r="I103" s="51"/>
      <c r="J103" s="51"/>
      <c r="K103" s="51"/>
      <c r="L103" s="51"/>
      <c r="M103" s="4"/>
      <c r="N103" s="4"/>
      <c r="O103" s="51"/>
      <c r="P103" s="91"/>
      <c r="Q103" s="93"/>
      <c r="R103" s="91"/>
      <c r="S103" s="51"/>
      <c r="T103" s="51"/>
      <c r="U103" s="4"/>
      <c r="V103" s="4"/>
      <c r="W103" s="4"/>
      <c r="X103" s="4"/>
      <c r="Y103" s="4"/>
      <c r="Z103" s="4"/>
      <c r="AA103" s="4"/>
      <c r="AB103" s="4"/>
      <c r="AC103" s="4"/>
      <c r="AD103" s="81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5.75" customHeight="1">
      <c r="A104" s="4"/>
      <c r="B104" s="51"/>
      <c r="C104" s="51"/>
      <c r="D104" s="51"/>
      <c r="E104" s="51"/>
      <c r="F104" s="51"/>
      <c r="G104" s="90"/>
      <c r="H104" s="51"/>
      <c r="I104" s="51"/>
      <c r="J104" s="51"/>
      <c r="K104" s="51"/>
      <c r="L104" s="51"/>
      <c r="M104" s="4"/>
      <c r="N104" s="4"/>
      <c r="O104" s="51"/>
      <c r="P104" s="91"/>
      <c r="Q104" s="93"/>
      <c r="R104" s="91"/>
      <c r="S104" s="51"/>
      <c r="T104" s="51"/>
      <c r="U104" s="4"/>
      <c r="V104" s="4"/>
      <c r="W104" s="4"/>
      <c r="X104" s="4"/>
      <c r="Y104" s="4"/>
      <c r="Z104" s="4"/>
      <c r="AA104" s="4"/>
      <c r="AB104" s="4"/>
      <c r="AC104" s="4"/>
      <c r="AD104" s="81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5.75" customHeight="1">
      <c r="A105" s="4"/>
      <c r="B105" s="51"/>
      <c r="C105" s="51"/>
      <c r="D105" s="51"/>
      <c r="E105" s="51"/>
      <c r="F105" s="51"/>
      <c r="G105" s="90"/>
      <c r="H105" s="51"/>
      <c r="I105" s="51"/>
      <c r="J105" s="51"/>
      <c r="K105" s="51"/>
      <c r="L105" s="51"/>
      <c r="M105" s="4"/>
      <c r="N105" s="4"/>
      <c r="O105" s="51"/>
      <c r="P105" s="91"/>
      <c r="Q105" s="93"/>
      <c r="R105" s="91"/>
      <c r="S105" s="51"/>
      <c r="T105" s="51"/>
      <c r="U105" s="4"/>
      <c r="V105" s="4"/>
      <c r="W105" s="4"/>
      <c r="X105" s="4"/>
      <c r="Y105" s="4"/>
      <c r="Z105" s="4"/>
      <c r="AA105" s="4"/>
      <c r="AB105" s="4"/>
      <c r="AC105" s="4"/>
      <c r="AD105" s="81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5.75" customHeight="1">
      <c r="A106" s="4"/>
      <c r="B106" s="51"/>
      <c r="C106" s="51"/>
      <c r="D106" s="51"/>
      <c r="E106" s="51"/>
      <c r="F106" s="51"/>
      <c r="G106" s="90"/>
      <c r="H106" s="51"/>
      <c r="I106" s="51"/>
      <c r="J106" s="51"/>
      <c r="K106" s="51"/>
      <c r="L106" s="51"/>
      <c r="M106" s="4"/>
      <c r="N106" s="4"/>
      <c r="O106" s="51"/>
      <c r="P106" s="91"/>
      <c r="Q106" s="93"/>
      <c r="R106" s="91"/>
      <c r="S106" s="51"/>
      <c r="T106" s="51"/>
      <c r="U106" s="4"/>
      <c r="V106" s="4"/>
      <c r="W106" s="4"/>
      <c r="X106" s="4"/>
      <c r="Y106" s="4"/>
      <c r="Z106" s="4"/>
      <c r="AA106" s="4"/>
      <c r="AB106" s="4"/>
      <c r="AC106" s="4"/>
      <c r="AD106" s="81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5.75" customHeight="1">
      <c r="A107" s="4"/>
      <c r="B107" s="51"/>
      <c r="C107" s="51"/>
      <c r="D107" s="51"/>
      <c r="E107" s="51"/>
      <c r="F107" s="51"/>
      <c r="G107" s="90"/>
      <c r="H107" s="51"/>
      <c r="I107" s="51"/>
      <c r="J107" s="51"/>
      <c r="K107" s="51"/>
      <c r="L107" s="51"/>
      <c r="M107" s="4"/>
      <c r="N107" s="4"/>
      <c r="O107" s="51"/>
      <c r="P107" s="91"/>
      <c r="Q107" s="93"/>
      <c r="R107" s="91"/>
      <c r="S107" s="51"/>
      <c r="T107" s="51"/>
      <c r="U107" s="4"/>
      <c r="V107" s="4"/>
      <c r="W107" s="4"/>
      <c r="X107" s="4"/>
      <c r="Y107" s="4"/>
      <c r="Z107" s="4"/>
      <c r="AA107" s="4"/>
      <c r="AB107" s="4"/>
      <c r="AC107" s="4"/>
      <c r="AD107" s="81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5.75" customHeight="1">
      <c r="A108" s="4"/>
      <c r="B108" s="51"/>
      <c r="C108" s="51"/>
      <c r="D108" s="51"/>
      <c r="E108" s="51"/>
      <c r="F108" s="51"/>
      <c r="G108" s="90"/>
      <c r="H108" s="51"/>
      <c r="I108" s="51"/>
      <c r="J108" s="51"/>
      <c r="K108" s="51"/>
      <c r="L108" s="51"/>
      <c r="M108" s="4"/>
      <c r="N108" s="4"/>
      <c r="O108" s="51"/>
      <c r="P108" s="91"/>
      <c r="Q108" s="93"/>
      <c r="R108" s="91"/>
      <c r="S108" s="51"/>
      <c r="T108" s="51"/>
      <c r="U108" s="4"/>
      <c r="V108" s="4"/>
      <c r="W108" s="4"/>
      <c r="X108" s="4"/>
      <c r="Y108" s="4"/>
      <c r="Z108" s="4"/>
      <c r="AA108" s="4"/>
      <c r="AB108" s="4"/>
      <c r="AC108" s="4"/>
      <c r="AD108" s="81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5.75" customHeight="1">
      <c r="A109" s="4"/>
      <c r="B109" s="51"/>
      <c r="C109" s="51"/>
      <c r="D109" s="51"/>
      <c r="E109" s="51"/>
      <c r="F109" s="51"/>
      <c r="G109" s="90"/>
      <c r="H109" s="51"/>
      <c r="I109" s="51"/>
      <c r="J109" s="51"/>
      <c r="K109" s="51"/>
      <c r="L109" s="51"/>
      <c r="M109" s="4"/>
      <c r="N109" s="4"/>
      <c r="O109" s="51"/>
      <c r="P109" s="91"/>
      <c r="Q109" s="93"/>
      <c r="R109" s="91"/>
      <c r="S109" s="51"/>
      <c r="T109" s="51"/>
      <c r="U109" s="4"/>
      <c r="V109" s="4"/>
      <c r="W109" s="4"/>
      <c r="X109" s="4"/>
      <c r="Y109" s="4"/>
      <c r="Z109" s="4"/>
      <c r="AA109" s="4"/>
      <c r="AB109" s="4"/>
      <c r="AC109" s="4"/>
      <c r="AD109" s="81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5.75" customHeight="1">
      <c r="A110" s="4"/>
      <c r="B110" s="51"/>
      <c r="C110" s="51"/>
      <c r="D110" s="51"/>
      <c r="E110" s="51"/>
      <c r="F110" s="51"/>
      <c r="G110" s="90"/>
      <c r="H110" s="51"/>
      <c r="I110" s="51"/>
      <c r="J110" s="51"/>
      <c r="K110" s="51"/>
      <c r="L110" s="51"/>
      <c r="M110" s="4"/>
      <c r="N110" s="4"/>
      <c r="O110" s="51"/>
      <c r="P110" s="91"/>
      <c r="Q110" s="93"/>
      <c r="R110" s="91"/>
      <c r="S110" s="51"/>
      <c r="T110" s="51"/>
      <c r="U110" s="4"/>
      <c r="V110" s="4"/>
      <c r="W110" s="4"/>
      <c r="X110" s="4"/>
      <c r="Y110" s="4"/>
      <c r="Z110" s="4"/>
      <c r="AA110" s="4"/>
      <c r="AB110" s="4"/>
      <c r="AC110" s="4"/>
      <c r="AD110" s="81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5.75" customHeight="1">
      <c r="A111" s="4"/>
      <c r="B111" s="51"/>
      <c r="C111" s="51"/>
      <c r="D111" s="51"/>
      <c r="E111" s="51"/>
      <c r="F111" s="51"/>
      <c r="G111" s="90"/>
      <c r="H111" s="51"/>
      <c r="I111" s="51"/>
      <c r="J111" s="51"/>
      <c r="K111" s="51"/>
      <c r="L111" s="51"/>
      <c r="M111" s="4"/>
      <c r="N111" s="4"/>
      <c r="O111" s="51"/>
      <c r="P111" s="91"/>
      <c r="Q111" s="93"/>
      <c r="R111" s="91"/>
      <c r="S111" s="51"/>
      <c r="T111" s="51"/>
      <c r="U111" s="4"/>
      <c r="V111" s="4"/>
      <c r="W111" s="4"/>
      <c r="X111" s="4"/>
      <c r="Y111" s="4"/>
      <c r="Z111" s="4"/>
      <c r="AA111" s="4"/>
      <c r="AB111" s="4"/>
      <c r="AC111" s="4"/>
      <c r="AD111" s="81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5.75" customHeight="1">
      <c r="A112" s="4"/>
      <c r="B112" s="51"/>
      <c r="C112" s="51"/>
      <c r="D112" s="51"/>
      <c r="E112" s="51"/>
      <c r="F112" s="51"/>
      <c r="G112" s="90"/>
      <c r="H112" s="51"/>
      <c r="I112" s="51"/>
      <c r="J112" s="51"/>
      <c r="K112" s="51"/>
      <c r="L112" s="51"/>
      <c r="M112" s="4"/>
      <c r="N112" s="4"/>
      <c r="O112" s="51"/>
      <c r="P112" s="91"/>
      <c r="Q112" s="93"/>
      <c r="R112" s="91"/>
      <c r="S112" s="51"/>
      <c r="T112" s="51"/>
      <c r="U112" s="4"/>
      <c r="V112" s="4"/>
      <c r="W112" s="4"/>
      <c r="X112" s="4"/>
      <c r="Y112" s="4"/>
      <c r="Z112" s="4"/>
      <c r="AA112" s="4"/>
      <c r="AB112" s="4"/>
      <c r="AC112" s="4"/>
      <c r="AD112" s="81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5.75" customHeight="1">
      <c r="A113" s="4"/>
      <c r="B113" s="51"/>
      <c r="C113" s="51"/>
      <c r="D113" s="51"/>
      <c r="E113" s="51"/>
      <c r="F113" s="51"/>
      <c r="G113" s="90"/>
      <c r="H113" s="51"/>
      <c r="I113" s="51"/>
      <c r="J113" s="51"/>
      <c r="K113" s="51"/>
      <c r="L113" s="51"/>
      <c r="M113" s="4"/>
      <c r="N113" s="4"/>
      <c r="O113" s="51"/>
      <c r="P113" s="91"/>
      <c r="Q113" s="93"/>
      <c r="R113" s="91"/>
      <c r="S113" s="51"/>
      <c r="T113" s="51"/>
      <c r="U113" s="4"/>
      <c r="V113" s="4"/>
      <c r="W113" s="4"/>
      <c r="X113" s="4"/>
      <c r="Y113" s="4"/>
      <c r="Z113" s="4"/>
      <c r="AA113" s="4"/>
      <c r="AB113" s="4"/>
      <c r="AC113" s="4"/>
      <c r="AD113" s="81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5.75" customHeight="1">
      <c r="A114" s="4"/>
      <c r="B114" s="51"/>
      <c r="C114" s="51"/>
      <c r="D114" s="51"/>
      <c r="E114" s="51"/>
      <c r="F114" s="51"/>
      <c r="G114" s="90"/>
      <c r="H114" s="51"/>
      <c r="I114" s="51"/>
      <c r="J114" s="51"/>
      <c r="K114" s="51"/>
      <c r="L114" s="51"/>
      <c r="M114" s="4"/>
      <c r="N114" s="4"/>
      <c r="O114" s="51"/>
      <c r="P114" s="91"/>
      <c r="Q114" s="93"/>
      <c r="R114" s="91"/>
      <c r="S114" s="51"/>
      <c r="T114" s="51"/>
      <c r="U114" s="4"/>
      <c r="V114" s="4"/>
      <c r="W114" s="4"/>
      <c r="X114" s="4"/>
      <c r="Y114" s="4"/>
      <c r="Z114" s="4"/>
      <c r="AA114" s="4"/>
      <c r="AB114" s="4"/>
      <c r="AC114" s="4"/>
      <c r="AD114" s="81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5.75" customHeight="1">
      <c r="A115" s="4"/>
      <c r="B115" s="51"/>
      <c r="C115" s="51"/>
      <c r="D115" s="51"/>
      <c r="E115" s="51"/>
      <c r="F115" s="51"/>
      <c r="G115" s="90"/>
      <c r="H115" s="51"/>
      <c r="I115" s="51"/>
      <c r="J115" s="51"/>
      <c r="K115" s="51"/>
      <c r="L115" s="51"/>
      <c r="M115" s="4"/>
      <c r="N115" s="4"/>
      <c r="O115" s="51"/>
      <c r="P115" s="91"/>
      <c r="Q115" s="93"/>
      <c r="R115" s="91"/>
      <c r="S115" s="51"/>
      <c r="T115" s="51"/>
      <c r="U115" s="4"/>
      <c r="V115" s="4"/>
      <c r="W115" s="4"/>
      <c r="X115" s="4"/>
      <c r="Y115" s="4"/>
      <c r="Z115" s="4"/>
      <c r="AA115" s="4"/>
      <c r="AB115" s="4"/>
      <c r="AC115" s="4"/>
      <c r="AD115" s="81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5.75" customHeight="1">
      <c r="A116" s="4"/>
      <c r="B116" s="51"/>
      <c r="C116" s="51"/>
      <c r="D116" s="51"/>
      <c r="E116" s="51"/>
      <c r="F116" s="51"/>
      <c r="G116" s="90"/>
      <c r="H116" s="51"/>
      <c r="I116" s="51"/>
      <c r="J116" s="51"/>
      <c r="K116" s="51"/>
      <c r="L116" s="51"/>
      <c r="M116" s="4"/>
      <c r="N116" s="4"/>
      <c r="O116" s="51"/>
      <c r="P116" s="91"/>
      <c r="Q116" s="93"/>
      <c r="R116" s="91"/>
      <c r="S116" s="51"/>
      <c r="T116" s="51"/>
      <c r="U116" s="4"/>
      <c r="V116" s="4"/>
      <c r="W116" s="4"/>
      <c r="X116" s="4"/>
      <c r="Y116" s="4"/>
      <c r="Z116" s="4"/>
      <c r="AA116" s="4"/>
      <c r="AB116" s="4"/>
      <c r="AC116" s="4"/>
      <c r="AD116" s="81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5.75" customHeight="1">
      <c r="A117" s="4"/>
      <c r="B117" s="51"/>
      <c r="C117" s="51"/>
      <c r="D117" s="51"/>
      <c r="E117" s="51"/>
      <c r="F117" s="51"/>
      <c r="G117" s="90"/>
      <c r="H117" s="51"/>
      <c r="I117" s="51"/>
      <c r="J117" s="51"/>
      <c r="K117" s="51"/>
      <c r="L117" s="51"/>
      <c r="M117" s="4"/>
      <c r="N117" s="4"/>
      <c r="O117" s="51"/>
      <c r="P117" s="91"/>
      <c r="Q117" s="93"/>
      <c r="R117" s="91"/>
      <c r="S117" s="51"/>
      <c r="T117" s="51"/>
      <c r="U117" s="4"/>
      <c r="V117" s="4"/>
      <c r="W117" s="4"/>
      <c r="X117" s="4"/>
      <c r="Y117" s="4"/>
      <c r="Z117" s="4"/>
      <c r="AA117" s="4"/>
      <c r="AB117" s="4"/>
      <c r="AC117" s="4"/>
      <c r="AD117" s="81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5.75" customHeight="1">
      <c r="A118" s="4"/>
      <c r="B118" s="51"/>
      <c r="C118" s="51"/>
      <c r="D118" s="51"/>
      <c r="E118" s="51"/>
      <c r="F118" s="51"/>
      <c r="G118" s="90"/>
      <c r="H118" s="51"/>
      <c r="I118" s="51"/>
      <c r="J118" s="51"/>
      <c r="K118" s="51"/>
      <c r="L118" s="51"/>
      <c r="M118" s="4"/>
      <c r="N118" s="4"/>
      <c r="O118" s="51"/>
      <c r="P118" s="91"/>
      <c r="Q118" s="93"/>
      <c r="R118" s="91"/>
      <c r="S118" s="51"/>
      <c r="T118" s="51"/>
      <c r="U118" s="4"/>
      <c r="V118" s="4"/>
      <c r="W118" s="4"/>
      <c r="X118" s="4"/>
      <c r="Y118" s="4"/>
      <c r="Z118" s="4"/>
      <c r="AA118" s="4"/>
      <c r="AB118" s="4"/>
      <c r="AC118" s="4"/>
      <c r="AD118" s="81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5.75" customHeight="1">
      <c r="A119" s="4"/>
      <c r="B119" s="51"/>
      <c r="C119" s="51"/>
      <c r="D119" s="51"/>
      <c r="E119" s="51"/>
      <c r="F119" s="51"/>
      <c r="G119" s="90"/>
      <c r="H119" s="51"/>
      <c r="I119" s="51"/>
      <c r="J119" s="51"/>
      <c r="K119" s="51"/>
      <c r="L119" s="51"/>
      <c r="M119" s="4"/>
      <c r="N119" s="4"/>
      <c r="O119" s="51"/>
      <c r="P119" s="91"/>
      <c r="Q119" s="93"/>
      <c r="R119" s="91"/>
      <c r="S119" s="51"/>
      <c r="T119" s="51"/>
      <c r="U119" s="4"/>
      <c r="V119" s="4"/>
      <c r="W119" s="4"/>
      <c r="X119" s="4"/>
      <c r="Y119" s="4"/>
      <c r="Z119" s="4"/>
      <c r="AA119" s="4"/>
      <c r="AB119" s="4"/>
      <c r="AC119" s="4"/>
      <c r="AD119" s="81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5.75" customHeight="1">
      <c r="A120" s="4"/>
      <c r="B120" s="51"/>
      <c r="C120" s="51"/>
      <c r="D120" s="51"/>
      <c r="E120" s="51"/>
      <c r="F120" s="51"/>
      <c r="G120" s="90"/>
      <c r="H120" s="51"/>
      <c r="I120" s="51"/>
      <c r="J120" s="51"/>
      <c r="K120" s="51"/>
      <c r="L120" s="51"/>
      <c r="M120" s="4"/>
      <c r="N120" s="4"/>
      <c r="O120" s="51"/>
      <c r="P120" s="91"/>
      <c r="Q120" s="93"/>
      <c r="R120" s="91"/>
      <c r="S120" s="51"/>
      <c r="T120" s="51"/>
      <c r="U120" s="4"/>
      <c r="V120" s="4"/>
      <c r="W120" s="4"/>
      <c r="X120" s="4"/>
      <c r="Y120" s="4"/>
      <c r="Z120" s="4"/>
      <c r="AA120" s="4"/>
      <c r="AB120" s="4"/>
      <c r="AC120" s="4"/>
      <c r="AD120" s="81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5.75" customHeight="1">
      <c r="A121" s="4"/>
      <c r="B121" s="51"/>
      <c r="C121" s="51"/>
      <c r="D121" s="51"/>
      <c r="E121" s="51"/>
      <c r="F121" s="51"/>
      <c r="G121" s="90"/>
      <c r="H121" s="51"/>
      <c r="I121" s="51"/>
      <c r="J121" s="51"/>
      <c r="K121" s="51"/>
      <c r="L121" s="51"/>
      <c r="M121" s="4"/>
      <c r="N121" s="4"/>
      <c r="O121" s="51"/>
      <c r="P121" s="91"/>
      <c r="Q121" s="93"/>
      <c r="R121" s="91"/>
      <c r="S121" s="51"/>
      <c r="T121" s="51"/>
      <c r="U121" s="4"/>
      <c r="V121" s="4"/>
      <c r="W121" s="4"/>
      <c r="X121" s="4"/>
      <c r="Y121" s="4"/>
      <c r="Z121" s="4"/>
      <c r="AA121" s="4"/>
      <c r="AB121" s="4"/>
      <c r="AC121" s="4"/>
      <c r="AD121" s="81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5.75" customHeight="1">
      <c r="A122" s="4"/>
      <c r="B122" s="51"/>
      <c r="C122" s="51"/>
      <c r="D122" s="51"/>
      <c r="E122" s="51"/>
      <c r="F122" s="51"/>
      <c r="G122" s="90"/>
      <c r="H122" s="51"/>
      <c r="I122" s="51"/>
      <c r="J122" s="51"/>
      <c r="K122" s="51"/>
      <c r="L122" s="51"/>
      <c r="M122" s="4"/>
      <c r="N122" s="4"/>
      <c r="O122" s="51"/>
      <c r="P122" s="91"/>
      <c r="Q122" s="93"/>
      <c r="R122" s="91"/>
      <c r="S122" s="51"/>
      <c r="T122" s="51"/>
      <c r="U122" s="4"/>
      <c r="V122" s="4"/>
      <c r="W122" s="4"/>
      <c r="X122" s="4"/>
      <c r="Y122" s="4"/>
      <c r="Z122" s="4"/>
      <c r="AA122" s="4"/>
      <c r="AB122" s="4"/>
      <c r="AC122" s="4"/>
      <c r="AD122" s="81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5.75" customHeight="1">
      <c r="A123" s="4"/>
      <c r="B123" s="51"/>
      <c r="C123" s="51"/>
      <c r="D123" s="51"/>
      <c r="E123" s="51"/>
      <c r="F123" s="51"/>
      <c r="G123" s="90"/>
      <c r="H123" s="51"/>
      <c r="I123" s="51"/>
      <c r="J123" s="51"/>
      <c r="K123" s="51"/>
      <c r="L123" s="51"/>
      <c r="M123" s="4"/>
      <c r="N123" s="4"/>
      <c r="O123" s="51"/>
      <c r="P123" s="91"/>
      <c r="Q123" s="93"/>
      <c r="R123" s="91"/>
      <c r="S123" s="51"/>
      <c r="T123" s="51"/>
      <c r="U123" s="4"/>
      <c r="V123" s="4"/>
      <c r="W123" s="4"/>
      <c r="X123" s="4"/>
      <c r="Y123" s="4"/>
      <c r="Z123" s="4"/>
      <c r="AA123" s="4"/>
      <c r="AB123" s="4"/>
      <c r="AC123" s="4"/>
      <c r="AD123" s="81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5.75" customHeight="1">
      <c r="A124" s="4"/>
      <c r="B124" s="51"/>
      <c r="C124" s="51"/>
      <c r="D124" s="51"/>
      <c r="E124" s="51"/>
      <c r="F124" s="51"/>
      <c r="G124" s="90"/>
      <c r="H124" s="51"/>
      <c r="I124" s="51"/>
      <c r="J124" s="51"/>
      <c r="K124" s="51"/>
      <c r="L124" s="51"/>
      <c r="M124" s="4"/>
      <c r="N124" s="4"/>
      <c r="O124" s="51"/>
      <c r="P124" s="91"/>
      <c r="Q124" s="93"/>
      <c r="R124" s="91"/>
      <c r="S124" s="51"/>
      <c r="T124" s="51"/>
      <c r="U124" s="4"/>
      <c r="V124" s="4"/>
      <c r="W124" s="4"/>
      <c r="X124" s="4"/>
      <c r="Y124" s="4"/>
      <c r="Z124" s="4"/>
      <c r="AA124" s="4"/>
      <c r="AB124" s="4"/>
      <c r="AC124" s="4"/>
      <c r="AD124" s="81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5.75" customHeight="1">
      <c r="A125" s="4"/>
      <c r="B125" s="51"/>
      <c r="C125" s="51"/>
      <c r="D125" s="51"/>
      <c r="E125" s="51"/>
      <c r="F125" s="51"/>
      <c r="G125" s="90"/>
      <c r="H125" s="51"/>
      <c r="I125" s="51"/>
      <c r="J125" s="51"/>
      <c r="K125" s="51"/>
      <c r="L125" s="51"/>
      <c r="M125" s="4"/>
      <c r="N125" s="4"/>
      <c r="O125" s="51"/>
      <c r="P125" s="91"/>
      <c r="Q125" s="93"/>
      <c r="R125" s="91"/>
      <c r="S125" s="51"/>
      <c r="T125" s="51"/>
      <c r="U125" s="4"/>
      <c r="V125" s="4"/>
      <c r="W125" s="4"/>
      <c r="X125" s="4"/>
      <c r="Y125" s="4"/>
      <c r="Z125" s="4"/>
      <c r="AA125" s="4"/>
      <c r="AB125" s="4"/>
      <c r="AC125" s="4"/>
      <c r="AD125" s="81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5.75" customHeight="1">
      <c r="A126" s="4"/>
      <c r="B126" s="51"/>
      <c r="C126" s="51"/>
      <c r="D126" s="51"/>
      <c r="E126" s="51"/>
      <c r="F126" s="51"/>
      <c r="G126" s="90"/>
      <c r="H126" s="51"/>
      <c r="I126" s="51"/>
      <c r="J126" s="51"/>
      <c r="K126" s="51"/>
      <c r="L126" s="51"/>
      <c r="M126" s="4"/>
      <c r="N126" s="4"/>
      <c r="O126" s="51"/>
      <c r="P126" s="91"/>
      <c r="Q126" s="93"/>
      <c r="R126" s="91"/>
      <c r="S126" s="51"/>
      <c r="T126" s="51"/>
      <c r="U126" s="4"/>
      <c r="V126" s="4"/>
      <c r="W126" s="4"/>
      <c r="X126" s="4"/>
      <c r="Y126" s="4"/>
      <c r="Z126" s="4"/>
      <c r="AA126" s="4"/>
      <c r="AB126" s="4"/>
      <c r="AC126" s="4"/>
      <c r="AD126" s="81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5.75" customHeight="1">
      <c r="A127" s="4"/>
      <c r="B127" s="51"/>
      <c r="C127" s="51"/>
      <c r="D127" s="51"/>
      <c r="E127" s="51"/>
      <c r="F127" s="51"/>
      <c r="G127" s="90"/>
      <c r="H127" s="51"/>
      <c r="I127" s="51"/>
      <c r="J127" s="51"/>
      <c r="K127" s="51"/>
      <c r="L127" s="51"/>
      <c r="M127" s="4"/>
      <c r="N127" s="4"/>
      <c r="O127" s="51"/>
      <c r="P127" s="91"/>
      <c r="Q127" s="93"/>
      <c r="R127" s="91"/>
      <c r="S127" s="51"/>
      <c r="T127" s="51"/>
      <c r="U127" s="4"/>
      <c r="V127" s="4"/>
      <c r="W127" s="4"/>
      <c r="X127" s="4"/>
      <c r="Y127" s="4"/>
      <c r="Z127" s="4"/>
      <c r="AA127" s="4"/>
      <c r="AB127" s="4"/>
      <c r="AC127" s="4"/>
      <c r="AD127" s="81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5.75" customHeight="1">
      <c r="A128" s="4"/>
      <c r="B128" s="51"/>
      <c r="C128" s="51"/>
      <c r="D128" s="51"/>
      <c r="E128" s="51"/>
      <c r="F128" s="51"/>
      <c r="G128" s="90"/>
      <c r="H128" s="51"/>
      <c r="I128" s="51"/>
      <c r="J128" s="51"/>
      <c r="K128" s="51"/>
      <c r="L128" s="51"/>
      <c r="M128" s="4"/>
      <c r="N128" s="4"/>
      <c r="O128" s="51"/>
      <c r="P128" s="91"/>
      <c r="Q128" s="93"/>
      <c r="R128" s="91"/>
      <c r="S128" s="51"/>
      <c r="T128" s="51"/>
      <c r="U128" s="4"/>
      <c r="V128" s="4"/>
      <c r="W128" s="4"/>
      <c r="X128" s="4"/>
      <c r="Y128" s="4"/>
      <c r="Z128" s="4"/>
      <c r="AA128" s="4"/>
      <c r="AB128" s="4"/>
      <c r="AC128" s="4"/>
      <c r="AD128" s="81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5.75" customHeight="1">
      <c r="A129" s="4"/>
      <c r="B129" s="51"/>
      <c r="C129" s="51"/>
      <c r="D129" s="51"/>
      <c r="E129" s="51"/>
      <c r="F129" s="51"/>
      <c r="G129" s="90"/>
      <c r="H129" s="51"/>
      <c r="I129" s="51"/>
      <c r="J129" s="51"/>
      <c r="K129" s="51"/>
      <c r="L129" s="51"/>
      <c r="M129" s="4"/>
      <c r="N129" s="4"/>
      <c r="O129" s="51"/>
      <c r="P129" s="91"/>
      <c r="Q129" s="93"/>
      <c r="R129" s="91"/>
      <c r="S129" s="51"/>
      <c r="T129" s="51"/>
      <c r="U129" s="4"/>
      <c r="V129" s="4"/>
      <c r="W129" s="4"/>
      <c r="X129" s="4"/>
      <c r="Y129" s="4"/>
      <c r="Z129" s="4"/>
      <c r="AA129" s="4"/>
      <c r="AB129" s="4"/>
      <c r="AC129" s="4"/>
      <c r="AD129" s="81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5.75" customHeight="1">
      <c r="A130" s="4"/>
      <c r="B130" s="51"/>
      <c r="C130" s="51"/>
      <c r="D130" s="51"/>
      <c r="E130" s="51"/>
      <c r="F130" s="51"/>
      <c r="G130" s="90"/>
      <c r="H130" s="51"/>
      <c r="I130" s="51"/>
      <c r="J130" s="51"/>
      <c r="K130" s="51"/>
      <c r="L130" s="51"/>
      <c r="M130" s="4"/>
      <c r="N130" s="4"/>
      <c r="O130" s="51"/>
      <c r="P130" s="91"/>
      <c r="Q130" s="93"/>
      <c r="R130" s="91"/>
      <c r="S130" s="51"/>
      <c r="T130" s="51"/>
      <c r="U130" s="4"/>
      <c r="V130" s="4"/>
      <c r="W130" s="4"/>
      <c r="X130" s="4"/>
      <c r="Y130" s="4"/>
      <c r="Z130" s="4"/>
      <c r="AA130" s="4"/>
      <c r="AB130" s="4"/>
      <c r="AC130" s="4"/>
      <c r="AD130" s="81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5.75" customHeight="1">
      <c r="A131" s="4"/>
      <c r="B131" s="51"/>
      <c r="C131" s="51"/>
      <c r="D131" s="51"/>
      <c r="E131" s="51"/>
      <c r="F131" s="51"/>
      <c r="G131" s="90"/>
      <c r="H131" s="51"/>
      <c r="I131" s="51"/>
      <c r="J131" s="51"/>
      <c r="K131" s="51"/>
      <c r="L131" s="51"/>
      <c r="M131" s="4"/>
      <c r="N131" s="4"/>
      <c r="O131" s="51"/>
      <c r="P131" s="91"/>
      <c r="Q131" s="93"/>
      <c r="R131" s="91"/>
      <c r="S131" s="51"/>
      <c r="T131" s="51"/>
      <c r="U131" s="4"/>
      <c r="V131" s="4"/>
      <c r="W131" s="4"/>
      <c r="X131" s="4"/>
      <c r="Y131" s="4"/>
      <c r="Z131" s="4"/>
      <c r="AA131" s="4"/>
      <c r="AB131" s="4"/>
      <c r="AC131" s="4"/>
      <c r="AD131" s="8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5.75" customHeight="1">
      <c r="A132" s="4"/>
      <c r="B132" s="51"/>
      <c r="C132" s="51"/>
      <c r="D132" s="51"/>
      <c r="E132" s="51"/>
      <c r="F132" s="51"/>
      <c r="G132" s="90"/>
      <c r="H132" s="51"/>
      <c r="I132" s="51"/>
      <c r="J132" s="51"/>
      <c r="K132" s="51"/>
      <c r="L132" s="51"/>
      <c r="M132" s="4"/>
      <c r="N132" s="4"/>
      <c r="O132" s="51"/>
      <c r="P132" s="91"/>
      <c r="Q132" s="93"/>
      <c r="R132" s="91"/>
      <c r="S132" s="51"/>
      <c r="T132" s="51"/>
      <c r="U132" s="4"/>
      <c r="V132" s="4"/>
      <c r="W132" s="4"/>
      <c r="X132" s="4"/>
      <c r="Y132" s="4"/>
      <c r="Z132" s="4"/>
      <c r="AA132" s="4"/>
      <c r="AB132" s="4"/>
      <c r="AC132" s="4"/>
      <c r="AD132" s="81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5.75" customHeight="1">
      <c r="A133" s="4"/>
      <c r="B133" s="51"/>
      <c r="C133" s="51"/>
      <c r="D133" s="51"/>
      <c r="E133" s="51"/>
      <c r="F133" s="51"/>
      <c r="G133" s="90"/>
      <c r="H133" s="51"/>
      <c r="I133" s="51"/>
      <c r="J133" s="51"/>
      <c r="K133" s="51"/>
      <c r="L133" s="51"/>
      <c r="M133" s="4"/>
      <c r="N133" s="4"/>
      <c r="O133" s="51"/>
      <c r="P133" s="91"/>
      <c r="Q133" s="93"/>
      <c r="R133" s="91"/>
      <c r="S133" s="51"/>
      <c r="T133" s="51"/>
      <c r="U133" s="4"/>
      <c r="V133" s="4"/>
      <c r="W133" s="4"/>
      <c r="X133" s="4"/>
      <c r="Y133" s="4"/>
      <c r="Z133" s="4"/>
      <c r="AA133" s="4"/>
      <c r="AB133" s="4"/>
      <c r="AC133" s="4"/>
      <c r="AD133" s="81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5.75" customHeight="1">
      <c r="A134" s="4"/>
      <c r="B134" s="51"/>
      <c r="C134" s="51"/>
      <c r="D134" s="51"/>
      <c r="E134" s="51"/>
      <c r="F134" s="51"/>
      <c r="G134" s="90"/>
      <c r="H134" s="51"/>
      <c r="I134" s="51"/>
      <c r="J134" s="51"/>
      <c r="K134" s="51"/>
      <c r="L134" s="51"/>
      <c r="M134" s="4"/>
      <c r="N134" s="4"/>
      <c r="O134" s="51"/>
      <c r="P134" s="91"/>
      <c r="Q134" s="93"/>
      <c r="R134" s="91"/>
      <c r="S134" s="51"/>
      <c r="T134" s="51"/>
      <c r="U134" s="4"/>
      <c r="V134" s="4"/>
      <c r="W134" s="4"/>
      <c r="X134" s="4"/>
      <c r="Y134" s="4"/>
      <c r="Z134" s="4"/>
      <c r="AA134" s="4"/>
      <c r="AB134" s="4"/>
      <c r="AC134" s="4"/>
      <c r="AD134" s="81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5.75" customHeight="1">
      <c r="A135" s="4"/>
      <c r="B135" s="51"/>
      <c r="C135" s="51"/>
      <c r="D135" s="51"/>
      <c r="E135" s="51"/>
      <c r="F135" s="51"/>
      <c r="G135" s="90"/>
      <c r="H135" s="51"/>
      <c r="I135" s="51"/>
      <c r="J135" s="51"/>
      <c r="K135" s="51"/>
      <c r="L135" s="51"/>
      <c r="M135" s="4"/>
      <c r="N135" s="4"/>
      <c r="O135" s="51"/>
      <c r="P135" s="91"/>
      <c r="Q135" s="93"/>
      <c r="R135" s="91"/>
      <c r="S135" s="51"/>
      <c r="T135" s="51"/>
      <c r="U135" s="4"/>
      <c r="V135" s="4"/>
      <c r="W135" s="4"/>
      <c r="X135" s="4"/>
      <c r="Y135" s="4"/>
      <c r="Z135" s="4"/>
      <c r="AA135" s="4"/>
      <c r="AB135" s="4"/>
      <c r="AC135" s="4"/>
      <c r="AD135" s="81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5.75" customHeight="1">
      <c r="A136" s="4"/>
      <c r="B136" s="51"/>
      <c r="C136" s="51"/>
      <c r="D136" s="51"/>
      <c r="E136" s="51"/>
      <c r="F136" s="51"/>
      <c r="G136" s="90"/>
      <c r="H136" s="51"/>
      <c r="I136" s="51"/>
      <c r="J136" s="51"/>
      <c r="K136" s="51"/>
      <c r="L136" s="51"/>
      <c r="M136" s="4"/>
      <c r="N136" s="4"/>
      <c r="O136" s="51"/>
      <c r="P136" s="91"/>
      <c r="Q136" s="93"/>
      <c r="R136" s="91"/>
      <c r="S136" s="51"/>
      <c r="T136" s="51"/>
      <c r="U136" s="4"/>
      <c r="V136" s="4"/>
      <c r="W136" s="4"/>
      <c r="X136" s="4"/>
      <c r="Y136" s="4"/>
      <c r="Z136" s="4"/>
      <c r="AA136" s="4"/>
      <c r="AB136" s="4"/>
      <c r="AC136" s="4"/>
      <c r="AD136" s="81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5.75" customHeight="1">
      <c r="A137" s="4"/>
      <c r="B137" s="51"/>
      <c r="C137" s="51"/>
      <c r="D137" s="51"/>
      <c r="E137" s="51"/>
      <c r="F137" s="51"/>
      <c r="G137" s="90"/>
      <c r="H137" s="51"/>
      <c r="I137" s="51"/>
      <c r="J137" s="51"/>
      <c r="K137" s="51"/>
      <c r="L137" s="51"/>
      <c r="M137" s="4"/>
      <c r="N137" s="4"/>
      <c r="O137" s="51"/>
      <c r="P137" s="91"/>
      <c r="Q137" s="93"/>
      <c r="R137" s="91"/>
      <c r="S137" s="51"/>
      <c r="T137" s="51"/>
      <c r="U137" s="4"/>
      <c r="V137" s="4"/>
      <c r="W137" s="4"/>
      <c r="X137" s="4"/>
      <c r="Y137" s="4"/>
      <c r="Z137" s="4"/>
      <c r="AA137" s="4"/>
      <c r="AB137" s="4"/>
      <c r="AC137" s="4"/>
      <c r="AD137" s="81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5.75" customHeight="1">
      <c r="A138" s="4"/>
      <c r="B138" s="51"/>
      <c r="C138" s="51"/>
      <c r="D138" s="51"/>
      <c r="E138" s="51"/>
      <c r="F138" s="51"/>
      <c r="G138" s="90"/>
      <c r="H138" s="51"/>
      <c r="I138" s="51"/>
      <c r="J138" s="51"/>
      <c r="K138" s="51"/>
      <c r="L138" s="51"/>
      <c r="M138" s="4"/>
      <c r="N138" s="4"/>
      <c r="O138" s="51"/>
      <c r="P138" s="91"/>
      <c r="Q138" s="93"/>
      <c r="R138" s="91"/>
      <c r="S138" s="51"/>
      <c r="T138" s="51"/>
      <c r="U138" s="4"/>
      <c r="V138" s="4"/>
      <c r="W138" s="4"/>
      <c r="X138" s="4"/>
      <c r="Y138" s="4"/>
      <c r="Z138" s="4"/>
      <c r="AA138" s="4"/>
      <c r="AB138" s="4"/>
      <c r="AC138" s="4"/>
      <c r="AD138" s="81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5.75" customHeight="1">
      <c r="A139" s="4"/>
      <c r="B139" s="51"/>
      <c r="C139" s="51"/>
      <c r="D139" s="51"/>
      <c r="E139" s="51"/>
      <c r="F139" s="51"/>
      <c r="G139" s="90"/>
      <c r="H139" s="51"/>
      <c r="I139" s="51"/>
      <c r="J139" s="51"/>
      <c r="K139" s="51"/>
      <c r="L139" s="51"/>
      <c r="M139" s="4"/>
      <c r="N139" s="4"/>
      <c r="O139" s="51"/>
      <c r="P139" s="91"/>
      <c r="Q139" s="93"/>
      <c r="R139" s="91"/>
      <c r="S139" s="51"/>
      <c r="T139" s="51"/>
      <c r="U139" s="4"/>
      <c r="V139" s="4"/>
      <c r="W139" s="4"/>
      <c r="X139" s="4"/>
      <c r="Y139" s="4"/>
      <c r="Z139" s="4"/>
      <c r="AA139" s="4"/>
      <c r="AB139" s="4"/>
      <c r="AC139" s="4"/>
      <c r="AD139" s="81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5.75" customHeight="1">
      <c r="A140" s="4"/>
      <c r="B140" s="51"/>
      <c r="C140" s="51"/>
      <c r="D140" s="51"/>
      <c r="E140" s="51"/>
      <c r="F140" s="51"/>
      <c r="G140" s="90"/>
      <c r="H140" s="51"/>
      <c r="I140" s="51"/>
      <c r="J140" s="51"/>
      <c r="K140" s="51"/>
      <c r="L140" s="51"/>
      <c r="M140" s="4"/>
      <c r="N140" s="4"/>
      <c r="O140" s="51"/>
      <c r="P140" s="91"/>
      <c r="Q140" s="93"/>
      <c r="R140" s="91"/>
      <c r="S140" s="51"/>
      <c r="T140" s="51"/>
      <c r="U140" s="4"/>
      <c r="V140" s="4"/>
      <c r="W140" s="4"/>
      <c r="X140" s="4"/>
      <c r="Y140" s="4"/>
      <c r="Z140" s="4"/>
      <c r="AA140" s="4"/>
      <c r="AB140" s="4"/>
      <c r="AC140" s="4"/>
      <c r="AD140" s="81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5.75" customHeight="1">
      <c r="A141" s="4"/>
      <c r="B141" s="51"/>
      <c r="C141" s="51"/>
      <c r="D141" s="51"/>
      <c r="E141" s="51"/>
      <c r="F141" s="51"/>
      <c r="G141" s="90"/>
      <c r="H141" s="51"/>
      <c r="I141" s="51"/>
      <c r="J141" s="51"/>
      <c r="K141" s="51"/>
      <c r="L141" s="51"/>
      <c r="M141" s="4"/>
      <c r="N141" s="4"/>
      <c r="O141" s="51"/>
      <c r="P141" s="91"/>
      <c r="Q141" s="93"/>
      <c r="R141" s="91"/>
      <c r="S141" s="51"/>
      <c r="T141" s="51"/>
      <c r="U141" s="4"/>
      <c r="V141" s="4"/>
      <c r="W141" s="4"/>
      <c r="X141" s="4"/>
      <c r="Y141" s="4"/>
      <c r="Z141" s="4"/>
      <c r="AA141" s="4"/>
      <c r="AB141" s="4"/>
      <c r="AC141" s="4"/>
      <c r="AD141" s="81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5.75" customHeight="1">
      <c r="A142" s="4"/>
      <c r="B142" s="51"/>
      <c r="C142" s="51"/>
      <c r="D142" s="51"/>
      <c r="E142" s="51"/>
      <c r="F142" s="51"/>
      <c r="G142" s="90"/>
      <c r="H142" s="51"/>
      <c r="I142" s="51"/>
      <c r="J142" s="51"/>
      <c r="K142" s="51"/>
      <c r="L142" s="51"/>
      <c r="M142" s="4"/>
      <c r="N142" s="4"/>
      <c r="O142" s="51"/>
      <c r="P142" s="91"/>
      <c r="Q142" s="93"/>
      <c r="R142" s="91"/>
      <c r="S142" s="51"/>
      <c r="T142" s="51"/>
      <c r="U142" s="4"/>
      <c r="V142" s="4"/>
      <c r="W142" s="4"/>
      <c r="X142" s="4"/>
      <c r="Y142" s="4"/>
      <c r="Z142" s="4"/>
      <c r="AA142" s="4"/>
      <c r="AB142" s="4"/>
      <c r="AC142" s="4"/>
      <c r="AD142" s="81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5.75" customHeight="1">
      <c r="A143" s="4"/>
      <c r="B143" s="51"/>
      <c r="C143" s="51"/>
      <c r="D143" s="51"/>
      <c r="E143" s="51"/>
      <c r="F143" s="51"/>
      <c r="G143" s="90"/>
      <c r="H143" s="51"/>
      <c r="I143" s="51"/>
      <c r="J143" s="51"/>
      <c r="K143" s="51"/>
      <c r="L143" s="51"/>
      <c r="M143" s="4"/>
      <c r="N143" s="4"/>
      <c r="O143" s="51"/>
      <c r="P143" s="91"/>
      <c r="Q143" s="93"/>
      <c r="R143" s="91"/>
      <c r="S143" s="51"/>
      <c r="T143" s="51"/>
      <c r="U143" s="4"/>
      <c r="V143" s="4"/>
      <c r="W143" s="4"/>
      <c r="X143" s="4"/>
      <c r="Y143" s="4"/>
      <c r="Z143" s="4"/>
      <c r="AA143" s="4"/>
      <c r="AB143" s="4"/>
      <c r="AC143" s="4"/>
      <c r="AD143" s="81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5.75" customHeight="1">
      <c r="A144" s="4"/>
      <c r="B144" s="51"/>
      <c r="C144" s="51"/>
      <c r="D144" s="51"/>
      <c r="E144" s="51"/>
      <c r="F144" s="51"/>
      <c r="G144" s="90"/>
      <c r="H144" s="51"/>
      <c r="I144" s="51"/>
      <c r="J144" s="51"/>
      <c r="K144" s="51"/>
      <c r="L144" s="51"/>
      <c r="M144" s="4"/>
      <c r="N144" s="4"/>
      <c r="O144" s="51"/>
      <c r="P144" s="91"/>
      <c r="Q144" s="93"/>
      <c r="R144" s="91"/>
      <c r="S144" s="51"/>
      <c r="T144" s="51"/>
      <c r="U144" s="4"/>
      <c r="V144" s="4"/>
      <c r="W144" s="4"/>
      <c r="X144" s="4"/>
      <c r="Y144" s="4"/>
      <c r="Z144" s="4"/>
      <c r="AA144" s="4"/>
      <c r="AB144" s="4"/>
      <c r="AC144" s="4"/>
      <c r="AD144" s="81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5.75" customHeight="1">
      <c r="A145" s="4"/>
      <c r="B145" s="51"/>
      <c r="C145" s="51"/>
      <c r="D145" s="51"/>
      <c r="E145" s="51"/>
      <c r="F145" s="51"/>
      <c r="G145" s="90"/>
      <c r="H145" s="51"/>
      <c r="I145" s="51"/>
      <c r="J145" s="51"/>
      <c r="K145" s="51"/>
      <c r="L145" s="51"/>
      <c r="M145" s="4"/>
      <c r="N145" s="4"/>
      <c r="O145" s="51"/>
      <c r="P145" s="91"/>
      <c r="Q145" s="93"/>
      <c r="R145" s="91"/>
      <c r="S145" s="51"/>
      <c r="T145" s="51"/>
      <c r="U145" s="4"/>
      <c r="V145" s="4"/>
      <c r="W145" s="4"/>
      <c r="X145" s="4"/>
      <c r="Y145" s="4"/>
      <c r="Z145" s="4"/>
      <c r="AA145" s="4"/>
      <c r="AB145" s="4"/>
      <c r="AC145" s="4"/>
      <c r="AD145" s="81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5.75" customHeight="1">
      <c r="A146" s="4"/>
      <c r="B146" s="51"/>
      <c r="C146" s="51"/>
      <c r="D146" s="51"/>
      <c r="E146" s="51"/>
      <c r="F146" s="51"/>
      <c r="G146" s="90"/>
      <c r="H146" s="51"/>
      <c r="I146" s="51"/>
      <c r="J146" s="51"/>
      <c r="K146" s="51"/>
      <c r="L146" s="51"/>
      <c r="M146" s="4"/>
      <c r="N146" s="4"/>
      <c r="O146" s="51"/>
      <c r="P146" s="91"/>
      <c r="Q146" s="93"/>
      <c r="R146" s="91"/>
      <c r="S146" s="51"/>
      <c r="T146" s="51"/>
      <c r="U146" s="4"/>
      <c r="V146" s="4"/>
      <c r="W146" s="4"/>
      <c r="X146" s="4"/>
      <c r="Y146" s="4"/>
      <c r="Z146" s="4"/>
      <c r="AA146" s="4"/>
      <c r="AB146" s="4"/>
      <c r="AC146" s="4"/>
      <c r="AD146" s="81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5.75" customHeight="1">
      <c r="A147" s="4"/>
      <c r="B147" s="51"/>
      <c r="C147" s="51"/>
      <c r="D147" s="51"/>
      <c r="E147" s="51"/>
      <c r="F147" s="51"/>
      <c r="G147" s="90"/>
      <c r="H147" s="51"/>
      <c r="I147" s="51"/>
      <c r="J147" s="51"/>
      <c r="K147" s="51"/>
      <c r="L147" s="51"/>
      <c r="M147" s="4"/>
      <c r="N147" s="4"/>
      <c r="O147" s="51"/>
      <c r="P147" s="91"/>
      <c r="Q147" s="93"/>
      <c r="R147" s="91"/>
      <c r="S147" s="51"/>
      <c r="T147" s="51"/>
      <c r="U147" s="4"/>
      <c r="V147" s="4"/>
      <c r="W147" s="4"/>
      <c r="X147" s="4"/>
      <c r="Y147" s="4"/>
      <c r="Z147" s="4"/>
      <c r="AA147" s="4"/>
      <c r="AB147" s="4"/>
      <c r="AC147" s="4"/>
      <c r="AD147" s="81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5.75" customHeight="1">
      <c r="A148" s="4"/>
      <c r="B148" s="51"/>
      <c r="C148" s="51"/>
      <c r="D148" s="51"/>
      <c r="E148" s="51"/>
      <c r="F148" s="51"/>
      <c r="G148" s="90"/>
      <c r="H148" s="51"/>
      <c r="I148" s="51"/>
      <c r="J148" s="51"/>
      <c r="K148" s="51"/>
      <c r="L148" s="51"/>
      <c r="M148" s="4"/>
      <c r="N148" s="4"/>
      <c r="O148" s="51"/>
      <c r="P148" s="91"/>
      <c r="Q148" s="93"/>
      <c r="R148" s="91"/>
      <c r="S148" s="51"/>
      <c r="T148" s="51"/>
      <c r="U148" s="4"/>
      <c r="V148" s="4"/>
      <c r="W148" s="4"/>
      <c r="X148" s="4"/>
      <c r="Y148" s="4"/>
      <c r="Z148" s="4"/>
      <c r="AA148" s="4"/>
      <c r="AB148" s="4"/>
      <c r="AC148" s="4"/>
      <c r="AD148" s="81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5.75" customHeight="1">
      <c r="A149" s="4"/>
      <c r="B149" s="51"/>
      <c r="C149" s="51"/>
      <c r="D149" s="51"/>
      <c r="E149" s="51"/>
      <c r="F149" s="51"/>
      <c r="G149" s="90"/>
      <c r="H149" s="51"/>
      <c r="I149" s="51"/>
      <c r="J149" s="51"/>
      <c r="K149" s="51"/>
      <c r="L149" s="51"/>
      <c r="M149" s="4"/>
      <c r="N149" s="4"/>
      <c r="O149" s="51"/>
      <c r="P149" s="91"/>
      <c r="Q149" s="93"/>
      <c r="R149" s="91"/>
      <c r="S149" s="51"/>
      <c r="T149" s="51"/>
      <c r="U149" s="4"/>
      <c r="V149" s="4"/>
      <c r="W149" s="4"/>
      <c r="X149" s="4"/>
      <c r="Y149" s="4"/>
      <c r="Z149" s="4"/>
      <c r="AA149" s="4"/>
      <c r="AB149" s="4"/>
      <c r="AC149" s="4"/>
      <c r="AD149" s="81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5.75" customHeight="1">
      <c r="A150" s="4"/>
      <c r="B150" s="51"/>
      <c r="C150" s="51"/>
      <c r="D150" s="51"/>
      <c r="E150" s="51"/>
      <c r="F150" s="51"/>
      <c r="G150" s="90"/>
      <c r="H150" s="51"/>
      <c r="I150" s="51"/>
      <c r="J150" s="51"/>
      <c r="K150" s="51"/>
      <c r="L150" s="51"/>
      <c r="M150" s="4"/>
      <c r="N150" s="4"/>
      <c r="O150" s="51"/>
      <c r="P150" s="91"/>
      <c r="Q150" s="93"/>
      <c r="R150" s="91"/>
      <c r="S150" s="51"/>
      <c r="T150" s="51"/>
      <c r="U150" s="4"/>
      <c r="V150" s="4"/>
      <c r="W150" s="4"/>
      <c r="X150" s="4"/>
      <c r="Y150" s="4"/>
      <c r="Z150" s="4"/>
      <c r="AA150" s="4"/>
      <c r="AB150" s="4"/>
      <c r="AC150" s="4"/>
      <c r="AD150" s="81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5.75" customHeight="1">
      <c r="A151" s="4"/>
      <c r="B151" s="51"/>
      <c r="C151" s="51"/>
      <c r="D151" s="51"/>
      <c r="E151" s="51"/>
      <c r="F151" s="51"/>
      <c r="G151" s="90"/>
      <c r="H151" s="51"/>
      <c r="I151" s="51"/>
      <c r="J151" s="51"/>
      <c r="K151" s="51"/>
      <c r="L151" s="51"/>
      <c r="M151" s="4"/>
      <c r="N151" s="4"/>
      <c r="O151" s="51"/>
      <c r="P151" s="91"/>
      <c r="Q151" s="93"/>
      <c r="R151" s="91"/>
      <c r="S151" s="51"/>
      <c r="T151" s="51"/>
      <c r="U151" s="4"/>
      <c r="V151" s="4"/>
      <c r="W151" s="4"/>
      <c r="X151" s="4"/>
      <c r="Y151" s="4"/>
      <c r="Z151" s="4"/>
      <c r="AA151" s="4"/>
      <c r="AB151" s="4"/>
      <c r="AC151" s="4"/>
      <c r="AD151" s="81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5.75" customHeight="1">
      <c r="A152" s="4"/>
      <c r="B152" s="51"/>
      <c r="C152" s="51"/>
      <c r="D152" s="51"/>
      <c r="E152" s="51"/>
      <c r="F152" s="51"/>
      <c r="G152" s="90"/>
      <c r="H152" s="51"/>
      <c r="I152" s="51"/>
      <c r="J152" s="51"/>
      <c r="K152" s="51"/>
      <c r="L152" s="51"/>
      <c r="M152" s="4"/>
      <c r="N152" s="4"/>
      <c r="O152" s="51"/>
      <c r="P152" s="91"/>
      <c r="Q152" s="93"/>
      <c r="R152" s="91"/>
      <c r="S152" s="51"/>
      <c r="T152" s="51"/>
      <c r="U152" s="4"/>
      <c r="V152" s="4"/>
      <c r="W152" s="4"/>
      <c r="X152" s="4"/>
      <c r="Y152" s="4"/>
      <c r="Z152" s="4"/>
      <c r="AA152" s="4"/>
      <c r="AB152" s="4"/>
      <c r="AC152" s="4"/>
      <c r="AD152" s="81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5.75" customHeight="1">
      <c r="A153" s="4"/>
      <c r="B153" s="51"/>
      <c r="C153" s="51"/>
      <c r="D153" s="51"/>
      <c r="E153" s="51"/>
      <c r="F153" s="51"/>
      <c r="G153" s="90"/>
      <c r="H153" s="51"/>
      <c r="I153" s="51"/>
      <c r="J153" s="51"/>
      <c r="K153" s="51"/>
      <c r="L153" s="51"/>
      <c r="M153" s="4"/>
      <c r="N153" s="4"/>
      <c r="O153" s="51"/>
      <c r="P153" s="91"/>
      <c r="Q153" s="93"/>
      <c r="R153" s="91"/>
      <c r="S153" s="51"/>
      <c r="T153" s="51"/>
      <c r="U153" s="4"/>
      <c r="V153" s="4"/>
      <c r="W153" s="4"/>
      <c r="X153" s="4"/>
      <c r="Y153" s="4"/>
      <c r="Z153" s="4"/>
      <c r="AA153" s="4"/>
      <c r="AB153" s="4"/>
      <c r="AC153" s="4"/>
      <c r="AD153" s="81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5.75" customHeight="1">
      <c r="A154" s="4"/>
      <c r="B154" s="51"/>
      <c r="C154" s="51"/>
      <c r="D154" s="51"/>
      <c r="E154" s="51"/>
      <c r="F154" s="51"/>
      <c r="G154" s="90"/>
      <c r="H154" s="51"/>
      <c r="I154" s="51"/>
      <c r="J154" s="51"/>
      <c r="K154" s="51"/>
      <c r="L154" s="51"/>
      <c r="M154" s="4"/>
      <c r="N154" s="4"/>
      <c r="O154" s="51"/>
      <c r="P154" s="91"/>
      <c r="Q154" s="93"/>
      <c r="R154" s="91"/>
      <c r="S154" s="51"/>
      <c r="T154" s="51"/>
      <c r="U154" s="4"/>
      <c r="V154" s="4"/>
      <c r="W154" s="4"/>
      <c r="X154" s="4"/>
      <c r="Y154" s="4"/>
      <c r="Z154" s="4"/>
      <c r="AA154" s="4"/>
      <c r="AB154" s="4"/>
      <c r="AC154" s="4"/>
      <c r="AD154" s="81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5.75" customHeight="1">
      <c r="A155" s="4"/>
      <c r="B155" s="51"/>
      <c r="C155" s="51"/>
      <c r="D155" s="51"/>
      <c r="E155" s="51"/>
      <c r="F155" s="51"/>
      <c r="G155" s="90"/>
      <c r="H155" s="51"/>
      <c r="I155" s="51"/>
      <c r="J155" s="51"/>
      <c r="K155" s="51"/>
      <c r="L155" s="51"/>
      <c r="M155" s="4"/>
      <c r="N155" s="4"/>
      <c r="O155" s="51"/>
      <c r="P155" s="91"/>
      <c r="Q155" s="93"/>
      <c r="R155" s="91"/>
      <c r="S155" s="51"/>
      <c r="T155" s="51"/>
      <c r="U155" s="4"/>
      <c r="V155" s="4"/>
      <c r="W155" s="4"/>
      <c r="X155" s="4"/>
      <c r="Y155" s="4"/>
      <c r="Z155" s="4"/>
      <c r="AA155" s="4"/>
      <c r="AB155" s="4"/>
      <c r="AC155" s="4"/>
      <c r="AD155" s="81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5.75" customHeight="1">
      <c r="A156" s="4"/>
      <c r="B156" s="51"/>
      <c r="C156" s="51"/>
      <c r="D156" s="51"/>
      <c r="E156" s="51"/>
      <c r="F156" s="51"/>
      <c r="G156" s="90"/>
      <c r="H156" s="51"/>
      <c r="I156" s="51"/>
      <c r="J156" s="51"/>
      <c r="K156" s="51"/>
      <c r="L156" s="51"/>
      <c r="M156" s="4"/>
      <c r="N156" s="4"/>
      <c r="O156" s="51"/>
      <c r="P156" s="91"/>
      <c r="Q156" s="93"/>
      <c r="R156" s="91"/>
      <c r="S156" s="51"/>
      <c r="T156" s="51"/>
      <c r="U156" s="4"/>
      <c r="V156" s="4"/>
      <c r="W156" s="4"/>
      <c r="X156" s="4"/>
      <c r="Y156" s="4"/>
      <c r="Z156" s="4"/>
      <c r="AA156" s="4"/>
      <c r="AB156" s="4"/>
      <c r="AC156" s="4"/>
      <c r="AD156" s="81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15.75" customHeight="1">
      <c r="A157" s="4"/>
      <c r="B157" s="51"/>
      <c r="C157" s="51"/>
      <c r="D157" s="51"/>
      <c r="E157" s="51"/>
      <c r="F157" s="51"/>
      <c r="G157" s="90"/>
      <c r="H157" s="51"/>
      <c r="I157" s="51"/>
      <c r="J157" s="51"/>
      <c r="K157" s="51"/>
      <c r="L157" s="51"/>
      <c r="M157" s="4"/>
      <c r="N157" s="4"/>
      <c r="O157" s="51"/>
      <c r="P157" s="91"/>
      <c r="Q157" s="93"/>
      <c r="R157" s="91"/>
      <c r="S157" s="51"/>
      <c r="T157" s="51"/>
      <c r="U157" s="4"/>
      <c r="V157" s="4"/>
      <c r="W157" s="4"/>
      <c r="X157" s="4"/>
      <c r="Y157" s="4"/>
      <c r="Z157" s="4"/>
      <c r="AA157" s="4"/>
      <c r="AB157" s="4"/>
      <c r="AC157" s="4"/>
      <c r="AD157" s="81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ht="15.75" customHeight="1">
      <c r="A158" s="4"/>
      <c r="B158" s="51"/>
      <c r="C158" s="51"/>
      <c r="D158" s="51"/>
      <c r="E158" s="51"/>
      <c r="F158" s="51"/>
      <c r="G158" s="90"/>
      <c r="H158" s="51"/>
      <c r="I158" s="51"/>
      <c r="J158" s="51"/>
      <c r="K158" s="51"/>
      <c r="L158" s="51"/>
      <c r="M158" s="4"/>
      <c r="N158" s="4"/>
      <c r="O158" s="51"/>
      <c r="P158" s="91"/>
      <c r="Q158" s="93"/>
      <c r="R158" s="91"/>
      <c r="S158" s="51"/>
      <c r="T158" s="51"/>
      <c r="U158" s="4"/>
      <c r="V158" s="4"/>
      <c r="W158" s="4"/>
      <c r="X158" s="4"/>
      <c r="Y158" s="4"/>
      <c r="Z158" s="4"/>
      <c r="AA158" s="4"/>
      <c r="AB158" s="4"/>
      <c r="AC158" s="4"/>
      <c r="AD158" s="81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5.75" customHeight="1">
      <c r="A159" s="4"/>
      <c r="B159" s="51"/>
      <c r="C159" s="51"/>
      <c r="D159" s="51"/>
      <c r="E159" s="51"/>
      <c r="F159" s="51"/>
      <c r="G159" s="90"/>
      <c r="H159" s="51"/>
      <c r="I159" s="51"/>
      <c r="J159" s="51"/>
      <c r="K159" s="51"/>
      <c r="L159" s="51"/>
      <c r="M159" s="4"/>
      <c r="N159" s="4"/>
      <c r="O159" s="51"/>
      <c r="P159" s="91"/>
      <c r="Q159" s="93"/>
      <c r="R159" s="91"/>
      <c r="S159" s="51"/>
      <c r="T159" s="51"/>
      <c r="U159" s="4"/>
      <c r="V159" s="4"/>
      <c r="W159" s="4"/>
      <c r="X159" s="4"/>
      <c r="Y159" s="4"/>
      <c r="Z159" s="4"/>
      <c r="AA159" s="4"/>
      <c r="AB159" s="4"/>
      <c r="AC159" s="4"/>
      <c r="AD159" s="81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5.75" customHeight="1">
      <c r="A160" s="4"/>
      <c r="B160" s="51"/>
      <c r="C160" s="51"/>
      <c r="D160" s="51"/>
      <c r="E160" s="51"/>
      <c r="F160" s="51"/>
      <c r="G160" s="90"/>
      <c r="H160" s="51"/>
      <c r="I160" s="51"/>
      <c r="J160" s="51"/>
      <c r="K160" s="51"/>
      <c r="L160" s="51"/>
      <c r="M160" s="4"/>
      <c r="N160" s="4"/>
      <c r="O160" s="51"/>
      <c r="P160" s="91"/>
      <c r="Q160" s="93"/>
      <c r="R160" s="91"/>
      <c r="S160" s="51"/>
      <c r="T160" s="51"/>
      <c r="U160" s="4"/>
      <c r="V160" s="4"/>
      <c r="W160" s="4"/>
      <c r="X160" s="4"/>
      <c r="Y160" s="4"/>
      <c r="Z160" s="4"/>
      <c r="AA160" s="4"/>
      <c r="AB160" s="4"/>
      <c r="AC160" s="4"/>
      <c r="AD160" s="81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5.75" customHeight="1">
      <c r="A161" s="4"/>
      <c r="B161" s="51"/>
      <c r="C161" s="51"/>
      <c r="D161" s="51"/>
      <c r="E161" s="51"/>
      <c r="F161" s="51"/>
      <c r="G161" s="90"/>
      <c r="H161" s="51"/>
      <c r="I161" s="51"/>
      <c r="J161" s="51"/>
      <c r="K161" s="51"/>
      <c r="L161" s="51"/>
      <c r="M161" s="4"/>
      <c r="N161" s="4"/>
      <c r="O161" s="51"/>
      <c r="P161" s="91"/>
      <c r="Q161" s="93"/>
      <c r="R161" s="91"/>
      <c r="S161" s="51"/>
      <c r="T161" s="51"/>
      <c r="U161" s="4"/>
      <c r="V161" s="4"/>
      <c r="W161" s="4"/>
      <c r="X161" s="4"/>
      <c r="Y161" s="4"/>
      <c r="Z161" s="4"/>
      <c r="AA161" s="4"/>
      <c r="AB161" s="4"/>
      <c r="AC161" s="4"/>
      <c r="AD161" s="81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ht="15.75" customHeight="1">
      <c r="A162" s="4"/>
      <c r="B162" s="51"/>
      <c r="C162" s="51"/>
      <c r="D162" s="51"/>
      <c r="E162" s="51"/>
      <c r="F162" s="51"/>
      <c r="G162" s="90"/>
      <c r="H162" s="51"/>
      <c r="I162" s="51"/>
      <c r="J162" s="51"/>
      <c r="K162" s="51"/>
      <c r="L162" s="51"/>
      <c r="M162" s="4"/>
      <c r="N162" s="4"/>
      <c r="O162" s="51"/>
      <c r="P162" s="91"/>
      <c r="Q162" s="93"/>
      <c r="R162" s="91"/>
      <c r="S162" s="51"/>
      <c r="T162" s="51"/>
      <c r="U162" s="4"/>
      <c r="V162" s="4"/>
      <c r="W162" s="4"/>
      <c r="X162" s="4"/>
      <c r="Y162" s="4"/>
      <c r="Z162" s="4"/>
      <c r="AA162" s="4"/>
      <c r="AB162" s="4"/>
      <c r="AC162" s="4"/>
      <c r="AD162" s="81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5.75" customHeight="1">
      <c r="A163" s="4"/>
      <c r="B163" s="51"/>
      <c r="C163" s="51"/>
      <c r="D163" s="51"/>
      <c r="E163" s="51"/>
      <c r="F163" s="51"/>
      <c r="G163" s="90"/>
      <c r="H163" s="51"/>
      <c r="I163" s="51"/>
      <c r="J163" s="51"/>
      <c r="K163" s="51"/>
      <c r="L163" s="51"/>
      <c r="M163" s="4"/>
      <c r="N163" s="4"/>
      <c r="O163" s="51"/>
      <c r="P163" s="91"/>
      <c r="Q163" s="93"/>
      <c r="R163" s="91"/>
      <c r="S163" s="51"/>
      <c r="T163" s="51"/>
      <c r="U163" s="4"/>
      <c r="V163" s="4"/>
      <c r="W163" s="4"/>
      <c r="X163" s="4"/>
      <c r="Y163" s="4"/>
      <c r="Z163" s="4"/>
      <c r="AA163" s="4"/>
      <c r="AB163" s="4"/>
      <c r="AC163" s="4"/>
      <c r="AD163" s="81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ht="15.75" customHeight="1">
      <c r="A164" s="4"/>
      <c r="B164" s="51"/>
      <c r="C164" s="51"/>
      <c r="D164" s="51"/>
      <c r="E164" s="51"/>
      <c r="F164" s="51"/>
      <c r="G164" s="90"/>
      <c r="H164" s="51"/>
      <c r="I164" s="51"/>
      <c r="J164" s="51"/>
      <c r="K164" s="51"/>
      <c r="L164" s="51"/>
      <c r="M164" s="4"/>
      <c r="N164" s="4"/>
      <c r="O164" s="51"/>
      <c r="P164" s="91"/>
      <c r="Q164" s="93"/>
      <c r="R164" s="91"/>
      <c r="S164" s="51"/>
      <c r="T164" s="51"/>
      <c r="U164" s="4"/>
      <c r="V164" s="4"/>
      <c r="W164" s="4"/>
      <c r="X164" s="4"/>
      <c r="Y164" s="4"/>
      <c r="Z164" s="4"/>
      <c r="AA164" s="4"/>
      <c r="AB164" s="4"/>
      <c r="AC164" s="4"/>
      <c r="AD164" s="81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ht="15.75" customHeight="1">
      <c r="A165" s="4"/>
      <c r="B165" s="51"/>
      <c r="C165" s="51"/>
      <c r="D165" s="51"/>
      <c r="E165" s="51"/>
      <c r="F165" s="51"/>
      <c r="G165" s="90"/>
      <c r="H165" s="51"/>
      <c r="I165" s="51"/>
      <c r="J165" s="51"/>
      <c r="K165" s="51"/>
      <c r="L165" s="51"/>
      <c r="M165" s="4"/>
      <c r="N165" s="4"/>
      <c r="O165" s="51"/>
      <c r="P165" s="91"/>
      <c r="Q165" s="93"/>
      <c r="R165" s="91"/>
      <c r="S165" s="51"/>
      <c r="T165" s="51"/>
      <c r="U165" s="4"/>
      <c r="V165" s="4"/>
      <c r="W165" s="4"/>
      <c r="X165" s="4"/>
      <c r="Y165" s="4"/>
      <c r="Z165" s="4"/>
      <c r="AA165" s="4"/>
      <c r="AB165" s="4"/>
      <c r="AC165" s="4"/>
      <c r="AD165" s="81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ht="15.75" customHeight="1">
      <c r="A166" s="4"/>
      <c r="B166" s="51"/>
      <c r="C166" s="51"/>
      <c r="D166" s="51"/>
      <c r="E166" s="51"/>
      <c r="F166" s="51"/>
      <c r="G166" s="90"/>
      <c r="H166" s="51"/>
      <c r="I166" s="51"/>
      <c r="J166" s="51"/>
      <c r="K166" s="51"/>
      <c r="L166" s="51"/>
      <c r="M166" s="4"/>
      <c r="N166" s="4"/>
      <c r="O166" s="51"/>
      <c r="P166" s="91"/>
      <c r="Q166" s="93"/>
      <c r="R166" s="91"/>
      <c r="S166" s="51"/>
      <c r="T166" s="51"/>
      <c r="U166" s="4"/>
      <c r="V166" s="4"/>
      <c r="W166" s="4"/>
      <c r="X166" s="4"/>
      <c r="Y166" s="4"/>
      <c r="Z166" s="4"/>
      <c r="AA166" s="4"/>
      <c r="AB166" s="4"/>
      <c r="AC166" s="4"/>
      <c r="AD166" s="81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ht="15.75" customHeight="1">
      <c r="A167" s="4"/>
      <c r="B167" s="51"/>
      <c r="C167" s="51"/>
      <c r="D167" s="51"/>
      <c r="E167" s="51"/>
      <c r="F167" s="51"/>
      <c r="G167" s="90"/>
      <c r="H167" s="51"/>
      <c r="I167" s="51"/>
      <c r="J167" s="51"/>
      <c r="K167" s="51"/>
      <c r="L167" s="51"/>
      <c r="M167" s="4"/>
      <c r="N167" s="4"/>
      <c r="O167" s="51"/>
      <c r="P167" s="91"/>
      <c r="Q167" s="93"/>
      <c r="R167" s="91"/>
      <c r="S167" s="51"/>
      <c r="T167" s="51"/>
      <c r="U167" s="4"/>
      <c r="V167" s="4"/>
      <c r="W167" s="4"/>
      <c r="X167" s="4"/>
      <c r="Y167" s="4"/>
      <c r="Z167" s="4"/>
      <c r="AA167" s="4"/>
      <c r="AB167" s="4"/>
      <c r="AC167" s="4"/>
      <c r="AD167" s="81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ht="15.75" customHeight="1">
      <c r="A168" s="4"/>
      <c r="B168" s="51"/>
      <c r="C168" s="51"/>
      <c r="D168" s="51"/>
      <c r="E168" s="51"/>
      <c r="F168" s="51"/>
      <c r="G168" s="90"/>
      <c r="H168" s="51"/>
      <c r="I168" s="51"/>
      <c r="J168" s="51"/>
      <c r="K168" s="51"/>
      <c r="L168" s="51"/>
      <c r="M168" s="4"/>
      <c r="N168" s="4"/>
      <c r="O168" s="51"/>
      <c r="P168" s="91"/>
      <c r="Q168" s="93"/>
      <c r="R168" s="91"/>
      <c r="S168" s="51"/>
      <c r="T168" s="51"/>
      <c r="U168" s="4"/>
      <c r="V168" s="4"/>
      <c r="W168" s="4"/>
      <c r="X168" s="4"/>
      <c r="Y168" s="4"/>
      <c r="Z168" s="4"/>
      <c r="AA168" s="4"/>
      <c r="AB168" s="4"/>
      <c r="AC168" s="4"/>
      <c r="AD168" s="81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ht="15.75" customHeight="1">
      <c r="A169" s="4"/>
      <c r="B169" s="51"/>
      <c r="C169" s="51"/>
      <c r="D169" s="51"/>
      <c r="E169" s="51"/>
      <c r="F169" s="51"/>
      <c r="G169" s="90"/>
      <c r="H169" s="51"/>
      <c r="I169" s="51"/>
      <c r="J169" s="51"/>
      <c r="K169" s="51"/>
      <c r="L169" s="51"/>
      <c r="M169" s="4"/>
      <c r="N169" s="4"/>
      <c r="O169" s="51"/>
      <c r="P169" s="91"/>
      <c r="Q169" s="93"/>
      <c r="R169" s="91"/>
      <c r="S169" s="51"/>
      <c r="T169" s="51"/>
      <c r="U169" s="4"/>
      <c r="V169" s="4"/>
      <c r="W169" s="4"/>
      <c r="X169" s="4"/>
      <c r="Y169" s="4"/>
      <c r="Z169" s="4"/>
      <c r="AA169" s="4"/>
      <c r="AB169" s="4"/>
      <c r="AC169" s="4"/>
      <c r="AD169" s="81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5.75" customHeight="1">
      <c r="A170" s="4"/>
      <c r="B170" s="51"/>
      <c r="C170" s="51"/>
      <c r="D170" s="51"/>
      <c r="E170" s="51"/>
      <c r="F170" s="51"/>
      <c r="G170" s="90"/>
      <c r="H170" s="51"/>
      <c r="I170" s="51"/>
      <c r="J170" s="51"/>
      <c r="K170" s="51"/>
      <c r="L170" s="51"/>
      <c r="M170" s="4"/>
      <c r="N170" s="4"/>
      <c r="O170" s="51"/>
      <c r="P170" s="91"/>
      <c r="Q170" s="93"/>
      <c r="R170" s="91"/>
      <c r="S170" s="51"/>
      <c r="T170" s="51"/>
      <c r="U170" s="4"/>
      <c r="V170" s="4"/>
      <c r="W170" s="4"/>
      <c r="X170" s="4"/>
      <c r="Y170" s="4"/>
      <c r="Z170" s="4"/>
      <c r="AA170" s="4"/>
      <c r="AB170" s="4"/>
      <c r="AC170" s="4"/>
      <c r="AD170" s="81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ht="15.75" customHeight="1">
      <c r="A171" s="4"/>
      <c r="B171" s="51"/>
      <c r="C171" s="51"/>
      <c r="D171" s="51"/>
      <c r="E171" s="51"/>
      <c r="F171" s="51"/>
      <c r="G171" s="90"/>
      <c r="H171" s="51"/>
      <c r="I171" s="51"/>
      <c r="J171" s="51"/>
      <c r="K171" s="51"/>
      <c r="L171" s="51"/>
      <c r="M171" s="4"/>
      <c r="N171" s="4"/>
      <c r="O171" s="51"/>
      <c r="P171" s="91"/>
      <c r="Q171" s="93"/>
      <c r="R171" s="91"/>
      <c r="S171" s="51"/>
      <c r="T171" s="51"/>
      <c r="U171" s="4"/>
      <c r="V171" s="4"/>
      <c r="W171" s="4"/>
      <c r="X171" s="4"/>
      <c r="Y171" s="4"/>
      <c r="Z171" s="4"/>
      <c r="AA171" s="4"/>
      <c r="AB171" s="4"/>
      <c r="AC171" s="4"/>
      <c r="AD171" s="81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5.75" customHeight="1">
      <c r="A172" s="4"/>
      <c r="B172" s="51"/>
      <c r="C172" s="51"/>
      <c r="D172" s="51"/>
      <c r="E172" s="51"/>
      <c r="F172" s="51"/>
      <c r="G172" s="90"/>
      <c r="H172" s="51"/>
      <c r="I172" s="51"/>
      <c r="J172" s="51"/>
      <c r="K172" s="51"/>
      <c r="L172" s="51"/>
      <c r="M172" s="4"/>
      <c r="N172" s="4"/>
      <c r="O172" s="51"/>
      <c r="P172" s="91"/>
      <c r="Q172" s="93"/>
      <c r="R172" s="91"/>
      <c r="S172" s="51"/>
      <c r="T172" s="51"/>
      <c r="U172" s="4"/>
      <c r="V172" s="4"/>
      <c r="W172" s="4"/>
      <c r="X172" s="4"/>
      <c r="Y172" s="4"/>
      <c r="Z172" s="4"/>
      <c r="AA172" s="4"/>
      <c r="AB172" s="4"/>
      <c r="AC172" s="4"/>
      <c r="AD172" s="81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ht="15.75" customHeight="1">
      <c r="A173" s="4"/>
      <c r="B173" s="51"/>
      <c r="C173" s="51"/>
      <c r="D173" s="51"/>
      <c r="E173" s="51"/>
      <c r="F173" s="51"/>
      <c r="G173" s="90"/>
      <c r="H173" s="51"/>
      <c r="I173" s="51"/>
      <c r="J173" s="51"/>
      <c r="K173" s="51"/>
      <c r="L173" s="51"/>
      <c r="M173" s="4"/>
      <c r="N173" s="4"/>
      <c r="O173" s="51"/>
      <c r="P173" s="91"/>
      <c r="Q173" s="93"/>
      <c r="R173" s="91"/>
      <c r="S173" s="51"/>
      <c r="T173" s="51"/>
      <c r="U173" s="4"/>
      <c r="V173" s="4"/>
      <c r="W173" s="4"/>
      <c r="X173" s="4"/>
      <c r="Y173" s="4"/>
      <c r="Z173" s="4"/>
      <c r="AA173" s="4"/>
      <c r="AB173" s="4"/>
      <c r="AC173" s="4"/>
      <c r="AD173" s="81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ht="15.75" customHeight="1">
      <c r="A174" s="4"/>
      <c r="B174" s="51"/>
      <c r="C174" s="51"/>
      <c r="D174" s="51"/>
      <c r="E174" s="51"/>
      <c r="F174" s="51"/>
      <c r="G174" s="90"/>
      <c r="H174" s="51"/>
      <c r="I174" s="51"/>
      <c r="J174" s="51"/>
      <c r="K174" s="51"/>
      <c r="L174" s="51"/>
      <c r="M174" s="4"/>
      <c r="N174" s="4"/>
      <c r="O174" s="51"/>
      <c r="P174" s="91"/>
      <c r="Q174" s="93"/>
      <c r="R174" s="91"/>
      <c r="S174" s="51"/>
      <c r="T174" s="51"/>
      <c r="U174" s="4"/>
      <c r="V174" s="4"/>
      <c r="W174" s="4"/>
      <c r="X174" s="4"/>
      <c r="Y174" s="4"/>
      <c r="Z174" s="4"/>
      <c r="AA174" s="4"/>
      <c r="AB174" s="4"/>
      <c r="AC174" s="4"/>
      <c r="AD174" s="81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5.75" customHeight="1">
      <c r="A175" s="4"/>
      <c r="B175" s="51"/>
      <c r="C175" s="51"/>
      <c r="D175" s="51"/>
      <c r="E175" s="51"/>
      <c r="F175" s="51"/>
      <c r="G175" s="90"/>
      <c r="H175" s="51"/>
      <c r="I175" s="51"/>
      <c r="J175" s="51"/>
      <c r="K175" s="51"/>
      <c r="L175" s="51"/>
      <c r="M175" s="4"/>
      <c r="N175" s="4"/>
      <c r="O175" s="51"/>
      <c r="P175" s="91"/>
      <c r="Q175" s="93"/>
      <c r="R175" s="91"/>
      <c r="S175" s="51"/>
      <c r="T175" s="51"/>
      <c r="U175" s="4"/>
      <c r="V175" s="4"/>
      <c r="W175" s="4"/>
      <c r="X175" s="4"/>
      <c r="Y175" s="4"/>
      <c r="Z175" s="4"/>
      <c r="AA175" s="4"/>
      <c r="AB175" s="4"/>
      <c r="AC175" s="4"/>
      <c r="AD175" s="81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ht="15.75" customHeight="1">
      <c r="A176" s="4"/>
      <c r="B176" s="51"/>
      <c r="C176" s="51"/>
      <c r="D176" s="51"/>
      <c r="E176" s="51"/>
      <c r="F176" s="51"/>
      <c r="G176" s="90"/>
      <c r="H176" s="51"/>
      <c r="I176" s="51"/>
      <c r="J176" s="51"/>
      <c r="K176" s="51"/>
      <c r="L176" s="51"/>
      <c r="M176" s="4"/>
      <c r="N176" s="4"/>
      <c r="O176" s="51"/>
      <c r="P176" s="91"/>
      <c r="Q176" s="93"/>
      <c r="R176" s="91"/>
      <c r="S176" s="51"/>
      <c r="T176" s="51"/>
      <c r="U176" s="4"/>
      <c r="V176" s="4"/>
      <c r="W176" s="4"/>
      <c r="X176" s="4"/>
      <c r="Y176" s="4"/>
      <c r="Z176" s="4"/>
      <c r="AA176" s="4"/>
      <c r="AB176" s="4"/>
      <c r="AC176" s="4"/>
      <c r="AD176" s="81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5.75" customHeight="1">
      <c r="A177" s="4"/>
      <c r="B177" s="51"/>
      <c r="C177" s="51"/>
      <c r="D177" s="51"/>
      <c r="E177" s="51"/>
      <c r="F177" s="51"/>
      <c r="G177" s="90"/>
      <c r="H177" s="51"/>
      <c r="I177" s="51"/>
      <c r="J177" s="51"/>
      <c r="K177" s="51"/>
      <c r="L177" s="51"/>
      <c r="M177" s="4"/>
      <c r="N177" s="4"/>
      <c r="O177" s="51"/>
      <c r="P177" s="91"/>
      <c r="Q177" s="93"/>
      <c r="R177" s="91"/>
      <c r="S177" s="51"/>
      <c r="T177" s="51"/>
      <c r="U177" s="4"/>
      <c r="V177" s="4"/>
      <c r="W177" s="4"/>
      <c r="X177" s="4"/>
      <c r="Y177" s="4"/>
      <c r="Z177" s="4"/>
      <c r="AA177" s="4"/>
      <c r="AB177" s="4"/>
      <c r="AC177" s="4"/>
      <c r="AD177" s="81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ht="15.75" customHeight="1">
      <c r="A178" s="4"/>
      <c r="B178" s="51"/>
      <c r="C178" s="51"/>
      <c r="D178" s="51"/>
      <c r="E178" s="51"/>
      <c r="F178" s="51"/>
      <c r="G178" s="90"/>
      <c r="H178" s="51"/>
      <c r="I178" s="51"/>
      <c r="J178" s="51"/>
      <c r="K178" s="51"/>
      <c r="L178" s="51"/>
      <c r="M178" s="4"/>
      <c r="N178" s="4"/>
      <c r="O178" s="51"/>
      <c r="P178" s="91"/>
      <c r="Q178" s="93"/>
      <c r="R178" s="91"/>
      <c r="S178" s="51"/>
      <c r="T178" s="51"/>
      <c r="U178" s="4"/>
      <c r="V178" s="4"/>
      <c r="W178" s="4"/>
      <c r="X178" s="4"/>
      <c r="Y178" s="4"/>
      <c r="Z178" s="4"/>
      <c r="AA178" s="4"/>
      <c r="AB178" s="4"/>
      <c r="AC178" s="4"/>
      <c r="AD178" s="81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15.75" customHeight="1">
      <c r="A179" s="4"/>
      <c r="B179" s="51"/>
      <c r="C179" s="51"/>
      <c r="D179" s="51"/>
      <c r="E179" s="51"/>
      <c r="F179" s="51"/>
      <c r="G179" s="90"/>
      <c r="H179" s="51"/>
      <c r="I179" s="51"/>
      <c r="J179" s="51"/>
      <c r="K179" s="51"/>
      <c r="L179" s="51"/>
      <c r="M179" s="4"/>
      <c r="N179" s="4"/>
      <c r="O179" s="51"/>
      <c r="P179" s="91"/>
      <c r="Q179" s="93"/>
      <c r="R179" s="91"/>
      <c r="S179" s="51"/>
      <c r="T179" s="51"/>
      <c r="U179" s="4"/>
      <c r="V179" s="4"/>
      <c r="W179" s="4"/>
      <c r="X179" s="4"/>
      <c r="Y179" s="4"/>
      <c r="Z179" s="4"/>
      <c r="AA179" s="4"/>
      <c r="AB179" s="4"/>
      <c r="AC179" s="4"/>
      <c r="AD179" s="81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ht="15.75" customHeight="1">
      <c r="A180" s="4"/>
      <c r="B180" s="51"/>
      <c r="C180" s="51"/>
      <c r="D180" s="51"/>
      <c r="E180" s="51"/>
      <c r="F180" s="51"/>
      <c r="G180" s="90"/>
      <c r="H180" s="51"/>
      <c r="I180" s="51"/>
      <c r="J180" s="51"/>
      <c r="K180" s="51"/>
      <c r="L180" s="51"/>
      <c r="M180" s="4"/>
      <c r="N180" s="4"/>
      <c r="O180" s="51"/>
      <c r="P180" s="91"/>
      <c r="Q180" s="93"/>
      <c r="R180" s="91"/>
      <c r="S180" s="51"/>
      <c r="T180" s="51"/>
      <c r="U180" s="4"/>
      <c r="V180" s="4"/>
      <c r="W180" s="4"/>
      <c r="X180" s="4"/>
      <c r="Y180" s="4"/>
      <c r="Z180" s="4"/>
      <c r="AA180" s="4"/>
      <c r="AB180" s="4"/>
      <c r="AC180" s="4"/>
      <c r="AD180" s="81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ht="15.75" customHeight="1">
      <c r="A181" s="4"/>
      <c r="B181" s="51"/>
      <c r="C181" s="51"/>
      <c r="D181" s="51"/>
      <c r="E181" s="51"/>
      <c r="F181" s="51"/>
      <c r="G181" s="90"/>
      <c r="H181" s="51"/>
      <c r="I181" s="51"/>
      <c r="J181" s="51"/>
      <c r="K181" s="51"/>
      <c r="L181" s="51"/>
      <c r="M181" s="4"/>
      <c r="N181" s="4"/>
      <c r="O181" s="51"/>
      <c r="P181" s="91"/>
      <c r="Q181" s="93"/>
      <c r="R181" s="91"/>
      <c r="S181" s="51"/>
      <c r="T181" s="51"/>
      <c r="U181" s="4"/>
      <c r="V181" s="4"/>
      <c r="W181" s="4"/>
      <c r="X181" s="4"/>
      <c r="Y181" s="4"/>
      <c r="Z181" s="4"/>
      <c r="AA181" s="4"/>
      <c r="AB181" s="4"/>
      <c r="AC181" s="4"/>
      <c r="AD181" s="81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ht="15.75" customHeight="1">
      <c r="A182" s="4"/>
      <c r="B182" s="51"/>
      <c r="C182" s="51"/>
      <c r="D182" s="51"/>
      <c r="E182" s="51"/>
      <c r="F182" s="51"/>
      <c r="G182" s="90"/>
      <c r="H182" s="51"/>
      <c r="I182" s="51"/>
      <c r="J182" s="51"/>
      <c r="K182" s="51"/>
      <c r="L182" s="51"/>
      <c r="M182" s="4"/>
      <c r="N182" s="4"/>
      <c r="O182" s="51"/>
      <c r="P182" s="91"/>
      <c r="Q182" s="93"/>
      <c r="R182" s="91"/>
      <c r="S182" s="51"/>
      <c r="T182" s="51"/>
      <c r="U182" s="4"/>
      <c r="V182" s="4"/>
      <c r="W182" s="4"/>
      <c r="X182" s="4"/>
      <c r="Y182" s="4"/>
      <c r="Z182" s="4"/>
      <c r="AA182" s="4"/>
      <c r="AB182" s="4"/>
      <c r="AC182" s="4"/>
      <c r="AD182" s="81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ht="15.75" customHeight="1">
      <c r="A183" s="4"/>
      <c r="B183" s="51"/>
      <c r="C183" s="51"/>
      <c r="D183" s="51"/>
      <c r="E183" s="51"/>
      <c r="F183" s="51"/>
      <c r="G183" s="90"/>
      <c r="H183" s="51"/>
      <c r="I183" s="51"/>
      <c r="J183" s="51"/>
      <c r="K183" s="51"/>
      <c r="L183" s="51"/>
      <c r="M183" s="4"/>
      <c r="N183" s="4"/>
      <c r="O183" s="51"/>
      <c r="P183" s="91"/>
      <c r="Q183" s="93"/>
      <c r="R183" s="91"/>
      <c r="S183" s="51"/>
      <c r="T183" s="51"/>
      <c r="U183" s="4"/>
      <c r="V183" s="4"/>
      <c r="W183" s="4"/>
      <c r="X183" s="4"/>
      <c r="Y183" s="4"/>
      <c r="Z183" s="4"/>
      <c r="AA183" s="4"/>
      <c r="AB183" s="4"/>
      <c r="AC183" s="4"/>
      <c r="AD183" s="81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55" ht="15.75" customHeight="1">
      <c r="A184" s="4"/>
      <c r="B184" s="51"/>
      <c r="C184" s="51"/>
      <c r="D184" s="51"/>
      <c r="E184" s="51"/>
      <c r="F184" s="51"/>
      <c r="G184" s="90"/>
      <c r="H184" s="51"/>
      <c r="I184" s="51"/>
      <c r="J184" s="51"/>
      <c r="K184" s="51"/>
      <c r="L184" s="51"/>
      <c r="M184" s="4"/>
      <c r="N184" s="4"/>
      <c r="O184" s="51"/>
      <c r="P184" s="91"/>
      <c r="Q184" s="93"/>
      <c r="R184" s="91"/>
      <c r="S184" s="51"/>
      <c r="T184" s="51"/>
      <c r="U184" s="4"/>
      <c r="V184" s="4"/>
      <c r="W184" s="4"/>
      <c r="X184" s="4"/>
      <c r="Y184" s="4"/>
      <c r="Z184" s="4"/>
      <c r="AA184" s="4"/>
      <c r="AB184" s="4"/>
      <c r="AC184" s="4"/>
      <c r="AD184" s="81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:55" ht="15.75" customHeight="1">
      <c r="A185" s="4"/>
      <c r="B185" s="51"/>
      <c r="C185" s="51"/>
      <c r="D185" s="51"/>
      <c r="E185" s="51"/>
      <c r="F185" s="51"/>
      <c r="G185" s="90"/>
      <c r="H185" s="51"/>
      <c r="I185" s="51"/>
      <c r="J185" s="51"/>
      <c r="K185" s="51"/>
      <c r="L185" s="51"/>
      <c r="M185" s="4"/>
      <c r="N185" s="4"/>
      <c r="O185" s="51"/>
      <c r="P185" s="91"/>
      <c r="Q185" s="93"/>
      <c r="R185" s="91"/>
      <c r="S185" s="51"/>
      <c r="T185" s="51"/>
      <c r="U185" s="4"/>
      <c r="V185" s="4"/>
      <c r="W185" s="4"/>
      <c r="X185" s="4"/>
      <c r="Y185" s="4"/>
      <c r="Z185" s="4"/>
      <c r="AA185" s="4"/>
      <c r="AB185" s="4"/>
      <c r="AC185" s="4"/>
      <c r="AD185" s="81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ht="15.75" customHeight="1">
      <c r="A186" s="4"/>
      <c r="B186" s="51"/>
      <c r="C186" s="51"/>
      <c r="D186" s="51"/>
      <c r="E186" s="51"/>
      <c r="F186" s="51"/>
      <c r="G186" s="90"/>
      <c r="H186" s="51"/>
      <c r="I186" s="51"/>
      <c r="J186" s="51"/>
      <c r="K186" s="51"/>
      <c r="L186" s="51"/>
      <c r="M186" s="4"/>
      <c r="N186" s="4"/>
      <c r="O186" s="51"/>
      <c r="P186" s="91"/>
      <c r="Q186" s="93"/>
      <c r="R186" s="91"/>
      <c r="S186" s="51"/>
      <c r="T186" s="51"/>
      <c r="U186" s="4"/>
      <c r="V186" s="4"/>
      <c r="W186" s="4"/>
      <c r="X186" s="4"/>
      <c r="Y186" s="4"/>
      <c r="Z186" s="4"/>
      <c r="AA186" s="4"/>
      <c r="AB186" s="4"/>
      <c r="AC186" s="4"/>
      <c r="AD186" s="81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:55" ht="15.75" customHeight="1">
      <c r="A187" s="4"/>
      <c r="B187" s="51"/>
      <c r="C187" s="51"/>
      <c r="D187" s="51"/>
      <c r="E187" s="51"/>
      <c r="F187" s="51"/>
      <c r="G187" s="90"/>
      <c r="H187" s="51"/>
      <c r="I187" s="51"/>
      <c r="J187" s="51"/>
      <c r="K187" s="51"/>
      <c r="L187" s="51"/>
      <c r="M187" s="4"/>
      <c r="N187" s="4"/>
      <c r="O187" s="51"/>
      <c r="P187" s="91"/>
      <c r="Q187" s="93"/>
      <c r="R187" s="91"/>
      <c r="S187" s="51"/>
      <c r="T187" s="51"/>
      <c r="U187" s="4"/>
      <c r="V187" s="4"/>
      <c r="W187" s="4"/>
      <c r="X187" s="4"/>
      <c r="Y187" s="4"/>
      <c r="Z187" s="4"/>
      <c r="AA187" s="4"/>
      <c r="AB187" s="4"/>
      <c r="AC187" s="4"/>
      <c r="AD187" s="81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ht="15.75" customHeight="1">
      <c r="A188" s="4"/>
      <c r="B188" s="51"/>
      <c r="C188" s="51"/>
      <c r="D188" s="51"/>
      <c r="E188" s="51"/>
      <c r="F188" s="51"/>
      <c r="G188" s="90"/>
      <c r="H188" s="51"/>
      <c r="I188" s="51"/>
      <c r="J188" s="51"/>
      <c r="K188" s="51"/>
      <c r="L188" s="51"/>
      <c r="M188" s="4"/>
      <c r="N188" s="4"/>
      <c r="O188" s="51"/>
      <c r="P188" s="91"/>
      <c r="Q188" s="93"/>
      <c r="R188" s="91"/>
      <c r="S188" s="51"/>
      <c r="T188" s="51"/>
      <c r="U188" s="4"/>
      <c r="V188" s="4"/>
      <c r="W188" s="4"/>
      <c r="X188" s="4"/>
      <c r="Y188" s="4"/>
      <c r="Z188" s="4"/>
      <c r="AA188" s="4"/>
      <c r="AB188" s="4"/>
      <c r="AC188" s="4"/>
      <c r="AD188" s="81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ht="15.75" customHeight="1">
      <c r="A189" s="4"/>
      <c r="B189" s="51"/>
      <c r="C189" s="51"/>
      <c r="D189" s="51"/>
      <c r="E189" s="51"/>
      <c r="F189" s="51"/>
      <c r="G189" s="90"/>
      <c r="H189" s="51"/>
      <c r="I189" s="51"/>
      <c r="J189" s="51"/>
      <c r="K189" s="51"/>
      <c r="L189" s="51"/>
      <c r="M189" s="4"/>
      <c r="N189" s="4"/>
      <c r="O189" s="51"/>
      <c r="P189" s="91"/>
      <c r="Q189" s="93"/>
      <c r="R189" s="91"/>
      <c r="S189" s="51"/>
      <c r="T189" s="51"/>
      <c r="U189" s="4"/>
      <c r="V189" s="4"/>
      <c r="W189" s="4"/>
      <c r="X189" s="4"/>
      <c r="Y189" s="4"/>
      <c r="Z189" s="4"/>
      <c r="AA189" s="4"/>
      <c r="AB189" s="4"/>
      <c r="AC189" s="4"/>
      <c r="AD189" s="81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ht="15.75" customHeight="1">
      <c r="A190" s="4"/>
      <c r="B190" s="51"/>
      <c r="C190" s="51"/>
      <c r="D190" s="51"/>
      <c r="E190" s="51"/>
      <c r="F190" s="51"/>
      <c r="G190" s="90"/>
      <c r="H190" s="51"/>
      <c r="I190" s="51"/>
      <c r="J190" s="51"/>
      <c r="K190" s="51"/>
      <c r="L190" s="51"/>
      <c r="M190" s="4"/>
      <c r="N190" s="4"/>
      <c r="O190" s="51"/>
      <c r="P190" s="91"/>
      <c r="Q190" s="93"/>
      <c r="R190" s="91"/>
      <c r="S190" s="51"/>
      <c r="T190" s="51"/>
      <c r="U190" s="4"/>
      <c r="V190" s="4"/>
      <c r="W190" s="4"/>
      <c r="X190" s="4"/>
      <c r="Y190" s="4"/>
      <c r="Z190" s="4"/>
      <c r="AA190" s="4"/>
      <c r="AB190" s="4"/>
      <c r="AC190" s="4"/>
      <c r="AD190" s="81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ht="15.75" customHeight="1">
      <c r="A191" s="4"/>
      <c r="B191" s="51"/>
      <c r="C191" s="51"/>
      <c r="D191" s="51"/>
      <c r="E191" s="51"/>
      <c r="F191" s="51"/>
      <c r="G191" s="90"/>
      <c r="H191" s="51"/>
      <c r="I191" s="51"/>
      <c r="J191" s="51"/>
      <c r="K191" s="51"/>
      <c r="L191" s="51"/>
      <c r="M191" s="4"/>
      <c r="N191" s="4"/>
      <c r="O191" s="51"/>
      <c r="P191" s="91"/>
      <c r="Q191" s="93"/>
      <c r="R191" s="91"/>
      <c r="S191" s="51"/>
      <c r="T191" s="51"/>
      <c r="U191" s="4"/>
      <c r="V191" s="4"/>
      <c r="W191" s="4"/>
      <c r="X191" s="4"/>
      <c r="Y191" s="4"/>
      <c r="Z191" s="4"/>
      <c r="AA191" s="4"/>
      <c r="AB191" s="4"/>
      <c r="AC191" s="4"/>
      <c r="AD191" s="81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ht="15.75" customHeight="1">
      <c r="A192" s="4"/>
      <c r="B192" s="51"/>
      <c r="C192" s="51"/>
      <c r="D192" s="51"/>
      <c r="E192" s="51"/>
      <c r="F192" s="51"/>
      <c r="G192" s="90"/>
      <c r="H192" s="51"/>
      <c r="I192" s="51"/>
      <c r="J192" s="51"/>
      <c r="K192" s="51"/>
      <c r="L192" s="51"/>
      <c r="M192" s="4"/>
      <c r="N192" s="4"/>
      <c r="O192" s="51"/>
      <c r="P192" s="91"/>
      <c r="Q192" s="93"/>
      <c r="R192" s="91"/>
      <c r="S192" s="51"/>
      <c r="T192" s="51"/>
      <c r="U192" s="4"/>
      <c r="V192" s="4"/>
      <c r="W192" s="4"/>
      <c r="X192" s="4"/>
      <c r="Y192" s="4"/>
      <c r="Z192" s="4"/>
      <c r="AA192" s="4"/>
      <c r="AB192" s="4"/>
      <c r="AC192" s="4"/>
      <c r="AD192" s="81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55" ht="15.75" customHeight="1">
      <c r="A193" s="4"/>
      <c r="B193" s="51"/>
      <c r="C193" s="51"/>
      <c r="D193" s="51"/>
      <c r="E193" s="51"/>
      <c r="F193" s="51"/>
      <c r="G193" s="90"/>
      <c r="H193" s="51"/>
      <c r="I193" s="51"/>
      <c r="J193" s="51"/>
      <c r="K193" s="51"/>
      <c r="L193" s="51"/>
      <c r="M193" s="4"/>
      <c r="N193" s="4"/>
      <c r="O193" s="51"/>
      <c r="P193" s="91"/>
      <c r="Q193" s="93"/>
      <c r="R193" s="91"/>
      <c r="S193" s="51"/>
      <c r="T193" s="51"/>
      <c r="U193" s="4"/>
      <c r="V193" s="4"/>
      <c r="W193" s="4"/>
      <c r="X193" s="4"/>
      <c r="Y193" s="4"/>
      <c r="Z193" s="4"/>
      <c r="AA193" s="4"/>
      <c r="AB193" s="4"/>
      <c r="AC193" s="4"/>
      <c r="AD193" s="81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55" ht="15.75" customHeight="1">
      <c r="A194" s="4"/>
      <c r="B194" s="51"/>
      <c r="C194" s="51"/>
      <c r="D194" s="51"/>
      <c r="E194" s="51"/>
      <c r="F194" s="51"/>
      <c r="G194" s="90"/>
      <c r="H194" s="51"/>
      <c r="I194" s="51"/>
      <c r="J194" s="51"/>
      <c r="K194" s="51"/>
      <c r="L194" s="51"/>
      <c r="M194" s="4"/>
      <c r="N194" s="4"/>
      <c r="O194" s="51"/>
      <c r="P194" s="91"/>
      <c r="Q194" s="93"/>
      <c r="R194" s="91"/>
      <c r="S194" s="51"/>
      <c r="T194" s="51"/>
      <c r="U194" s="4"/>
      <c r="V194" s="4"/>
      <c r="W194" s="4"/>
      <c r="X194" s="4"/>
      <c r="Y194" s="4"/>
      <c r="Z194" s="4"/>
      <c r="AA194" s="4"/>
      <c r="AB194" s="4"/>
      <c r="AC194" s="4"/>
      <c r="AD194" s="81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1:55" ht="15.75" customHeight="1">
      <c r="A195" s="4"/>
      <c r="B195" s="51"/>
      <c r="C195" s="51"/>
      <c r="D195" s="51"/>
      <c r="E195" s="51"/>
      <c r="F195" s="51"/>
      <c r="G195" s="90"/>
      <c r="H195" s="51"/>
      <c r="I195" s="51"/>
      <c r="J195" s="51"/>
      <c r="K195" s="51"/>
      <c r="L195" s="51"/>
      <c r="M195" s="4"/>
      <c r="N195" s="4"/>
      <c r="O195" s="51"/>
      <c r="P195" s="91"/>
      <c r="Q195" s="93"/>
      <c r="R195" s="91"/>
      <c r="S195" s="51"/>
      <c r="T195" s="51"/>
      <c r="U195" s="4"/>
      <c r="V195" s="4"/>
      <c r="W195" s="4"/>
      <c r="X195" s="4"/>
      <c r="Y195" s="4"/>
      <c r="Z195" s="4"/>
      <c r="AA195" s="4"/>
      <c r="AB195" s="4"/>
      <c r="AC195" s="4"/>
      <c r="AD195" s="81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1:55" ht="15.75" customHeight="1">
      <c r="A196" s="4"/>
      <c r="B196" s="51"/>
      <c r="C196" s="51"/>
      <c r="D196" s="51"/>
      <c r="E196" s="51"/>
      <c r="F196" s="51"/>
      <c r="G196" s="90"/>
      <c r="H196" s="51"/>
      <c r="I196" s="51"/>
      <c r="J196" s="51"/>
      <c r="K196" s="51"/>
      <c r="L196" s="51"/>
      <c r="M196" s="4"/>
      <c r="N196" s="4"/>
      <c r="O196" s="51"/>
      <c r="P196" s="91"/>
      <c r="Q196" s="93"/>
      <c r="R196" s="91"/>
      <c r="S196" s="51"/>
      <c r="T196" s="51"/>
      <c r="U196" s="4"/>
      <c r="V196" s="4"/>
      <c r="W196" s="4"/>
      <c r="X196" s="4"/>
      <c r="Y196" s="4"/>
      <c r="Z196" s="4"/>
      <c r="AA196" s="4"/>
      <c r="AB196" s="4"/>
      <c r="AC196" s="4"/>
      <c r="AD196" s="81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1:55" ht="15.75" customHeight="1">
      <c r="A197" s="4"/>
      <c r="B197" s="51"/>
      <c r="C197" s="51"/>
      <c r="D197" s="51"/>
      <c r="E197" s="51"/>
      <c r="F197" s="51"/>
      <c r="G197" s="90"/>
      <c r="H197" s="51"/>
      <c r="I197" s="51"/>
      <c r="J197" s="51"/>
      <c r="K197" s="51"/>
      <c r="L197" s="51"/>
      <c r="M197" s="4"/>
      <c r="N197" s="4"/>
      <c r="O197" s="51"/>
      <c r="P197" s="91"/>
      <c r="Q197" s="93"/>
      <c r="R197" s="91"/>
      <c r="S197" s="51"/>
      <c r="T197" s="51"/>
      <c r="U197" s="4"/>
      <c r="V197" s="4"/>
      <c r="W197" s="4"/>
      <c r="X197" s="4"/>
      <c r="Y197" s="4"/>
      <c r="Z197" s="4"/>
      <c r="AA197" s="4"/>
      <c r="AB197" s="4"/>
      <c r="AC197" s="4"/>
      <c r="AD197" s="81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1:55" ht="15.75" customHeight="1">
      <c r="A198" s="4"/>
      <c r="B198" s="51"/>
      <c r="C198" s="51"/>
      <c r="D198" s="51"/>
      <c r="E198" s="51"/>
      <c r="F198" s="51"/>
      <c r="G198" s="90"/>
      <c r="H198" s="51"/>
      <c r="I198" s="51"/>
      <c r="J198" s="51"/>
      <c r="K198" s="51"/>
      <c r="L198" s="51"/>
      <c r="M198" s="4"/>
      <c r="N198" s="4"/>
      <c r="O198" s="51"/>
      <c r="P198" s="91"/>
      <c r="Q198" s="93"/>
      <c r="R198" s="91"/>
      <c r="S198" s="51"/>
      <c r="T198" s="51"/>
      <c r="U198" s="4"/>
      <c r="V198" s="4"/>
      <c r="W198" s="4"/>
      <c r="X198" s="4"/>
      <c r="Y198" s="4"/>
      <c r="Z198" s="4"/>
      <c r="AA198" s="4"/>
      <c r="AB198" s="4"/>
      <c r="AC198" s="4"/>
      <c r="AD198" s="81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1:55" ht="15.75" customHeight="1">
      <c r="A199" s="4"/>
      <c r="B199" s="51"/>
      <c r="C199" s="51"/>
      <c r="D199" s="51"/>
      <c r="E199" s="51"/>
      <c r="F199" s="51"/>
      <c r="G199" s="90"/>
      <c r="H199" s="51"/>
      <c r="I199" s="51"/>
      <c r="J199" s="51"/>
      <c r="K199" s="51"/>
      <c r="L199" s="51"/>
      <c r="M199" s="4"/>
      <c r="N199" s="4"/>
      <c r="O199" s="51"/>
      <c r="P199" s="91"/>
      <c r="Q199" s="93"/>
      <c r="R199" s="91"/>
      <c r="S199" s="51"/>
      <c r="T199" s="51"/>
      <c r="U199" s="4"/>
      <c r="V199" s="4"/>
      <c r="W199" s="4"/>
      <c r="X199" s="4"/>
      <c r="Y199" s="4"/>
      <c r="Z199" s="4"/>
      <c r="AA199" s="4"/>
      <c r="AB199" s="4"/>
      <c r="AC199" s="4"/>
      <c r="AD199" s="81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1:55" ht="15.75" customHeight="1">
      <c r="A200" s="4"/>
      <c r="B200" s="51"/>
      <c r="C200" s="51"/>
      <c r="D200" s="51"/>
      <c r="E200" s="51"/>
      <c r="F200" s="51"/>
      <c r="G200" s="90"/>
      <c r="H200" s="51"/>
      <c r="I200" s="51"/>
      <c r="J200" s="51"/>
      <c r="K200" s="51"/>
      <c r="L200" s="51"/>
      <c r="M200" s="4"/>
      <c r="N200" s="4"/>
      <c r="O200" s="51"/>
      <c r="P200" s="91"/>
      <c r="Q200" s="93"/>
      <c r="R200" s="91"/>
      <c r="S200" s="51"/>
      <c r="T200" s="51"/>
      <c r="U200" s="4"/>
      <c r="V200" s="4"/>
      <c r="W200" s="4"/>
      <c r="X200" s="4"/>
      <c r="Y200" s="4"/>
      <c r="Z200" s="4"/>
      <c r="AA200" s="4"/>
      <c r="AB200" s="4"/>
      <c r="AC200" s="4"/>
      <c r="AD200" s="81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1:55" ht="15.75" customHeight="1">
      <c r="A201" s="4"/>
      <c r="B201" s="51"/>
      <c r="C201" s="51"/>
      <c r="D201" s="51"/>
      <c r="E201" s="51"/>
      <c r="F201" s="51"/>
      <c r="G201" s="90"/>
      <c r="H201" s="51"/>
      <c r="I201" s="51"/>
      <c r="J201" s="51"/>
      <c r="K201" s="51"/>
      <c r="L201" s="51"/>
      <c r="M201" s="4"/>
      <c r="N201" s="4"/>
      <c r="O201" s="51"/>
      <c r="P201" s="91"/>
      <c r="Q201" s="93"/>
      <c r="R201" s="91"/>
      <c r="S201" s="51"/>
      <c r="T201" s="51"/>
      <c r="U201" s="4"/>
      <c r="V201" s="4"/>
      <c r="W201" s="4"/>
      <c r="X201" s="4"/>
      <c r="Y201" s="4"/>
      <c r="Z201" s="4"/>
      <c r="AA201" s="4"/>
      <c r="AB201" s="4"/>
      <c r="AC201" s="4"/>
      <c r="AD201" s="81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1:55" ht="15.75" customHeight="1">
      <c r="A202" s="4"/>
      <c r="B202" s="51"/>
      <c r="C202" s="51"/>
      <c r="D202" s="51"/>
      <c r="E202" s="51"/>
      <c r="F202" s="51"/>
      <c r="G202" s="90"/>
      <c r="H202" s="51"/>
      <c r="I202" s="51"/>
      <c r="J202" s="51"/>
      <c r="K202" s="51"/>
      <c r="L202" s="51"/>
      <c r="M202" s="4"/>
      <c r="N202" s="4"/>
      <c r="O202" s="51"/>
      <c r="P202" s="91"/>
      <c r="Q202" s="93"/>
      <c r="R202" s="91"/>
      <c r="S202" s="51"/>
      <c r="T202" s="51"/>
      <c r="U202" s="4"/>
      <c r="V202" s="4"/>
      <c r="W202" s="4"/>
      <c r="X202" s="4"/>
      <c r="Y202" s="4"/>
      <c r="Z202" s="4"/>
      <c r="AA202" s="4"/>
      <c r="AB202" s="4"/>
      <c r="AC202" s="4"/>
      <c r="AD202" s="81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1:55" ht="15.75" customHeight="1">
      <c r="A203" s="4"/>
      <c r="B203" s="51"/>
      <c r="C203" s="51"/>
      <c r="D203" s="51"/>
      <c r="E203" s="51"/>
      <c r="F203" s="51"/>
      <c r="G203" s="90"/>
      <c r="H203" s="51"/>
      <c r="I203" s="51"/>
      <c r="J203" s="51"/>
      <c r="K203" s="51"/>
      <c r="L203" s="51"/>
      <c r="M203" s="4"/>
      <c r="N203" s="4"/>
      <c r="O203" s="51"/>
      <c r="P203" s="91"/>
      <c r="Q203" s="93"/>
      <c r="R203" s="91"/>
      <c r="S203" s="51"/>
      <c r="T203" s="51"/>
      <c r="U203" s="4"/>
      <c r="V203" s="4"/>
      <c r="W203" s="4"/>
      <c r="X203" s="4"/>
      <c r="Y203" s="4"/>
      <c r="Z203" s="4"/>
      <c r="AA203" s="4"/>
      <c r="AB203" s="4"/>
      <c r="AC203" s="4"/>
      <c r="AD203" s="81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1:55" ht="15.75" customHeight="1">
      <c r="A204" s="4"/>
      <c r="B204" s="51"/>
      <c r="C204" s="51"/>
      <c r="D204" s="51"/>
      <c r="E204" s="51"/>
      <c r="F204" s="51"/>
      <c r="G204" s="90"/>
      <c r="H204" s="51"/>
      <c r="I204" s="51"/>
      <c r="J204" s="51"/>
      <c r="K204" s="51"/>
      <c r="L204" s="51"/>
      <c r="M204" s="4"/>
      <c r="N204" s="4"/>
      <c r="O204" s="51"/>
      <c r="P204" s="91"/>
      <c r="Q204" s="93"/>
      <c r="R204" s="91"/>
      <c r="S204" s="51"/>
      <c r="T204" s="51"/>
      <c r="U204" s="4"/>
      <c r="V204" s="4"/>
      <c r="W204" s="4"/>
      <c r="X204" s="4"/>
      <c r="Y204" s="4"/>
      <c r="Z204" s="4"/>
      <c r="AA204" s="4"/>
      <c r="AB204" s="4"/>
      <c r="AC204" s="4"/>
      <c r="AD204" s="81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1:55" ht="15.75" customHeight="1">
      <c r="A205" s="4"/>
      <c r="B205" s="51"/>
      <c r="C205" s="51"/>
      <c r="D205" s="51"/>
      <c r="E205" s="51"/>
      <c r="F205" s="51"/>
      <c r="G205" s="90"/>
      <c r="H205" s="51"/>
      <c r="I205" s="51"/>
      <c r="J205" s="51"/>
      <c r="K205" s="51"/>
      <c r="L205" s="51"/>
      <c r="M205" s="4"/>
      <c r="N205" s="4"/>
      <c r="O205" s="51"/>
      <c r="P205" s="91"/>
      <c r="Q205" s="93"/>
      <c r="R205" s="91"/>
      <c r="S205" s="51"/>
      <c r="T205" s="51"/>
      <c r="U205" s="4"/>
      <c r="V205" s="4"/>
      <c r="W205" s="4"/>
      <c r="X205" s="4"/>
      <c r="Y205" s="4"/>
      <c r="Z205" s="4"/>
      <c r="AA205" s="4"/>
      <c r="AB205" s="4"/>
      <c r="AC205" s="4"/>
      <c r="AD205" s="81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ht="15.75" customHeight="1">
      <c r="A206" s="4"/>
      <c r="B206" s="51"/>
      <c r="C206" s="51"/>
      <c r="D206" s="51"/>
      <c r="E206" s="51"/>
      <c r="F206" s="51"/>
      <c r="G206" s="90"/>
      <c r="H206" s="51"/>
      <c r="I206" s="51"/>
      <c r="J206" s="51"/>
      <c r="K206" s="51"/>
      <c r="L206" s="51"/>
      <c r="M206" s="4"/>
      <c r="N206" s="4"/>
      <c r="O206" s="51"/>
      <c r="P206" s="91"/>
      <c r="Q206" s="93"/>
      <c r="R206" s="91"/>
      <c r="S206" s="51"/>
      <c r="T206" s="51"/>
      <c r="U206" s="4"/>
      <c r="V206" s="4"/>
      <c r="W206" s="4"/>
      <c r="X206" s="4"/>
      <c r="Y206" s="4"/>
      <c r="Z206" s="4"/>
      <c r="AA206" s="4"/>
      <c r="AB206" s="4"/>
      <c r="AC206" s="4"/>
      <c r="AD206" s="81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1:55" ht="15.75" customHeight="1">
      <c r="A207" s="4"/>
      <c r="B207" s="51"/>
      <c r="C207" s="51"/>
      <c r="D207" s="51"/>
      <c r="E207" s="51"/>
      <c r="F207" s="51"/>
      <c r="G207" s="90"/>
      <c r="H207" s="51"/>
      <c r="I207" s="51"/>
      <c r="J207" s="51"/>
      <c r="K207" s="51"/>
      <c r="L207" s="51"/>
      <c r="M207" s="4"/>
      <c r="N207" s="4"/>
      <c r="O207" s="51"/>
      <c r="P207" s="91"/>
      <c r="Q207" s="93"/>
      <c r="R207" s="91"/>
      <c r="S207" s="51"/>
      <c r="T207" s="51"/>
      <c r="U207" s="4"/>
      <c r="V207" s="4"/>
      <c r="W207" s="4"/>
      <c r="X207" s="4"/>
      <c r="Y207" s="4"/>
      <c r="Z207" s="4"/>
      <c r="AA207" s="4"/>
      <c r="AB207" s="4"/>
      <c r="AC207" s="4"/>
      <c r="AD207" s="81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1:55" ht="15.75" customHeight="1">
      <c r="A208" s="4"/>
      <c r="B208" s="51"/>
      <c r="C208" s="51"/>
      <c r="D208" s="51"/>
      <c r="E208" s="51"/>
      <c r="F208" s="51"/>
      <c r="G208" s="90"/>
      <c r="H208" s="51"/>
      <c r="I208" s="51"/>
      <c r="J208" s="51"/>
      <c r="K208" s="51"/>
      <c r="L208" s="51"/>
      <c r="M208" s="4"/>
      <c r="N208" s="4"/>
      <c r="O208" s="51"/>
      <c r="P208" s="91"/>
      <c r="Q208" s="93"/>
      <c r="R208" s="91"/>
      <c r="S208" s="51"/>
      <c r="T208" s="51"/>
      <c r="U208" s="4"/>
      <c r="V208" s="4"/>
      <c r="W208" s="4"/>
      <c r="X208" s="4"/>
      <c r="Y208" s="4"/>
      <c r="Z208" s="4"/>
      <c r="AA208" s="4"/>
      <c r="AB208" s="4"/>
      <c r="AC208" s="4"/>
      <c r="AD208" s="81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1:55" ht="15.75" customHeight="1">
      <c r="A209" s="4"/>
      <c r="B209" s="51"/>
      <c r="C209" s="51"/>
      <c r="D209" s="51"/>
      <c r="E209" s="51"/>
      <c r="F209" s="51"/>
      <c r="G209" s="90"/>
      <c r="H209" s="51"/>
      <c r="I209" s="51"/>
      <c r="J209" s="51"/>
      <c r="K209" s="51"/>
      <c r="L209" s="51"/>
      <c r="M209" s="4"/>
      <c r="N209" s="4"/>
      <c r="O209" s="51"/>
      <c r="P209" s="91"/>
      <c r="Q209" s="93"/>
      <c r="R209" s="91"/>
      <c r="S209" s="51"/>
      <c r="T209" s="51"/>
      <c r="U209" s="4"/>
      <c r="V209" s="4"/>
      <c r="W209" s="4"/>
      <c r="X209" s="4"/>
      <c r="Y209" s="4"/>
      <c r="Z209" s="4"/>
      <c r="AA209" s="4"/>
      <c r="AB209" s="4"/>
      <c r="AC209" s="4"/>
      <c r="AD209" s="81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1:55" ht="15.75" customHeight="1">
      <c r="A210" s="4"/>
      <c r="B210" s="51"/>
      <c r="C210" s="51"/>
      <c r="D210" s="51"/>
      <c r="E210" s="51"/>
      <c r="F210" s="51"/>
      <c r="G210" s="90"/>
      <c r="H210" s="51"/>
      <c r="I210" s="51"/>
      <c r="J210" s="51"/>
      <c r="K210" s="51"/>
      <c r="L210" s="51"/>
      <c r="M210" s="4"/>
      <c r="N210" s="4"/>
      <c r="O210" s="51"/>
      <c r="P210" s="91"/>
      <c r="Q210" s="93"/>
      <c r="R210" s="91"/>
      <c r="S210" s="51"/>
      <c r="T210" s="51"/>
      <c r="U210" s="4"/>
      <c r="V210" s="4"/>
      <c r="W210" s="4"/>
      <c r="X210" s="4"/>
      <c r="Y210" s="4"/>
      <c r="Z210" s="4"/>
      <c r="AA210" s="4"/>
      <c r="AB210" s="4"/>
      <c r="AC210" s="4"/>
      <c r="AD210" s="81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1:55" ht="15.75" customHeight="1">
      <c r="A211" s="4"/>
      <c r="B211" s="51"/>
      <c r="C211" s="51"/>
      <c r="D211" s="51"/>
      <c r="E211" s="51"/>
      <c r="F211" s="51"/>
      <c r="G211" s="90"/>
      <c r="H211" s="51"/>
      <c r="I211" s="51"/>
      <c r="J211" s="51"/>
      <c r="K211" s="51"/>
      <c r="L211" s="51"/>
      <c r="M211" s="4"/>
      <c r="N211" s="4"/>
      <c r="O211" s="51"/>
      <c r="P211" s="91"/>
      <c r="Q211" s="93"/>
      <c r="R211" s="91"/>
      <c r="S211" s="51"/>
      <c r="T211" s="51"/>
      <c r="U211" s="4"/>
      <c r="V211" s="4"/>
      <c r="W211" s="4"/>
      <c r="X211" s="4"/>
      <c r="Y211" s="4"/>
      <c r="Z211" s="4"/>
      <c r="AA211" s="4"/>
      <c r="AB211" s="4"/>
      <c r="AC211" s="4"/>
      <c r="AD211" s="81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1:55" ht="15.75" customHeight="1">
      <c r="A212" s="4"/>
      <c r="B212" s="51"/>
      <c r="C212" s="51"/>
      <c r="D212" s="51"/>
      <c r="E212" s="51"/>
      <c r="F212" s="51"/>
      <c r="G212" s="90"/>
      <c r="H212" s="51"/>
      <c r="I212" s="51"/>
      <c r="J212" s="51"/>
      <c r="K212" s="51"/>
      <c r="L212" s="51"/>
      <c r="M212" s="4"/>
      <c r="N212" s="4"/>
      <c r="O212" s="51"/>
      <c r="P212" s="91"/>
      <c r="Q212" s="93"/>
      <c r="R212" s="91"/>
      <c r="S212" s="51"/>
      <c r="T212" s="51"/>
      <c r="U212" s="4"/>
      <c r="V212" s="4"/>
      <c r="W212" s="4"/>
      <c r="X212" s="4"/>
      <c r="Y212" s="4"/>
      <c r="Z212" s="4"/>
      <c r="AA212" s="4"/>
      <c r="AB212" s="4"/>
      <c r="AC212" s="4"/>
      <c r="AD212" s="81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1:55" ht="15.75" customHeight="1">
      <c r="A213" s="4"/>
      <c r="B213" s="51"/>
      <c r="C213" s="51"/>
      <c r="D213" s="51"/>
      <c r="E213" s="51"/>
      <c r="F213" s="51"/>
      <c r="G213" s="90"/>
      <c r="H213" s="51"/>
      <c r="I213" s="51"/>
      <c r="J213" s="51"/>
      <c r="K213" s="51"/>
      <c r="L213" s="51"/>
      <c r="M213" s="4"/>
      <c r="N213" s="4"/>
      <c r="O213" s="51"/>
      <c r="P213" s="91"/>
      <c r="Q213" s="93"/>
      <c r="R213" s="91"/>
      <c r="S213" s="51"/>
      <c r="T213" s="51"/>
      <c r="U213" s="4"/>
      <c r="V213" s="4"/>
      <c r="W213" s="4"/>
      <c r="X213" s="4"/>
      <c r="Y213" s="4"/>
      <c r="Z213" s="4"/>
      <c r="AA213" s="4"/>
      <c r="AB213" s="4"/>
      <c r="AC213" s="4"/>
      <c r="AD213" s="81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1:55" ht="15.75" customHeight="1">
      <c r="A214" s="4"/>
      <c r="B214" s="51"/>
      <c r="C214" s="51"/>
      <c r="D214" s="51"/>
      <c r="E214" s="51"/>
      <c r="F214" s="51"/>
      <c r="G214" s="90"/>
      <c r="H214" s="51"/>
      <c r="I214" s="51"/>
      <c r="J214" s="51"/>
      <c r="K214" s="51"/>
      <c r="L214" s="51"/>
      <c r="M214" s="4"/>
      <c r="N214" s="4"/>
      <c r="O214" s="51"/>
      <c r="P214" s="91"/>
      <c r="Q214" s="93"/>
      <c r="R214" s="91"/>
      <c r="S214" s="51"/>
      <c r="T214" s="51"/>
      <c r="U214" s="4"/>
      <c r="V214" s="4"/>
      <c r="W214" s="4"/>
      <c r="X214" s="4"/>
      <c r="Y214" s="4"/>
      <c r="Z214" s="4"/>
      <c r="AA214" s="4"/>
      <c r="AB214" s="4"/>
      <c r="AC214" s="4"/>
      <c r="AD214" s="81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ht="15.75" customHeight="1">
      <c r="A215" s="4"/>
      <c r="B215" s="51"/>
      <c r="C215" s="51"/>
      <c r="D215" s="51"/>
      <c r="E215" s="51"/>
      <c r="F215" s="51"/>
      <c r="G215" s="90"/>
      <c r="H215" s="51"/>
      <c r="I215" s="51"/>
      <c r="J215" s="51"/>
      <c r="K215" s="51"/>
      <c r="L215" s="51"/>
      <c r="M215" s="4"/>
      <c r="N215" s="4"/>
      <c r="O215" s="51"/>
      <c r="P215" s="91"/>
      <c r="Q215" s="93"/>
      <c r="R215" s="91"/>
      <c r="S215" s="51"/>
      <c r="T215" s="51"/>
      <c r="U215" s="4"/>
      <c r="V215" s="4"/>
      <c r="W215" s="4"/>
      <c r="X215" s="4"/>
      <c r="Y215" s="4"/>
      <c r="Z215" s="4"/>
      <c r="AA215" s="4"/>
      <c r="AB215" s="4"/>
      <c r="AC215" s="4"/>
      <c r="AD215" s="81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1:55" ht="15.75" customHeight="1">
      <c r="A216" s="4"/>
      <c r="B216" s="51"/>
      <c r="C216" s="51"/>
      <c r="D216" s="51"/>
      <c r="E216" s="51"/>
      <c r="F216" s="51"/>
      <c r="G216" s="90"/>
      <c r="H216" s="51"/>
      <c r="I216" s="51"/>
      <c r="J216" s="51"/>
      <c r="K216" s="51"/>
      <c r="L216" s="51"/>
      <c r="M216" s="4"/>
      <c r="N216" s="4"/>
      <c r="O216" s="51"/>
      <c r="P216" s="91"/>
      <c r="Q216" s="93"/>
      <c r="R216" s="91"/>
      <c r="S216" s="51"/>
      <c r="T216" s="51"/>
      <c r="U216" s="4"/>
      <c r="V216" s="4"/>
      <c r="W216" s="4"/>
      <c r="X216" s="4"/>
      <c r="Y216" s="4"/>
      <c r="Z216" s="4"/>
      <c r="AA216" s="4"/>
      <c r="AB216" s="4"/>
      <c r="AC216" s="4"/>
      <c r="AD216" s="81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1:55" ht="15.75" customHeight="1">
      <c r="A217" s="4"/>
      <c r="B217" s="51"/>
      <c r="C217" s="51"/>
      <c r="D217" s="51"/>
      <c r="E217" s="51"/>
      <c r="F217" s="51"/>
      <c r="G217" s="90"/>
      <c r="H217" s="51"/>
      <c r="I217" s="51"/>
      <c r="J217" s="51"/>
      <c r="K217" s="51"/>
      <c r="L217" s="51"/>
      <c r="M217" s="4"/>
      <c r="N217" s="4"/>
      <c r="O217" s="51"/>
      <c r="P217" s="91"/>
      <c r="Q217" s="93"/>
      <c r="R217" s="91"/>
      <c r="S217" s="51"/>
      <c r="T217" s="51"/>
      <c r="U217" s="4"/>
      <c r="V217" s="4"/>
      <c r="W217" s="4"/>
      <c r="X217" s="4"/>
      <c r="Y217" s="4"/>
      <c r="Z217" s="4"/>
      <c r="AA217" s="4"/>
      <c r="AB217" s="4"/>
      <c r="AC217" s="4"/>
      <c r="AD217" s="81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1:55" ht="15.75" customHeight="1">
      <c r="A218" s="4"/>
      <c r="B218" s="51"/>
      <c r="C218" s="51"/>
      <c r="D218" s="51"/>
      <c r="E218" s="51"/>
      <c r="F218" s="51"/>
      <c r="G218" s="90"/>
      <c r="H218" s="51"/>
      <c r="I218" s="51"/>
      <c r="J218" s="51"/>
      <c r="K218" s="51"/>
      <c r="L218" s="51"/>
      <c r="M218" s="4"/>
      <c r="N218" s="4"/>
      <c r="O218" s="51"/>
      <c r="P218" s="91"/>
      <c r="Q218" s="93"/>
      <c r="R218" s="91"/>
      <c r="S218" s="51"/>
      <c r="T218" s="51"/>
      <c r="U218" s="4"/>
      <c r="V218" s="4"/>
      <c r="W218" s="4"/>
      <c r="X218" s="4"/>
      <c r="Y218" s="4"/>
      <c r="Z218" s="4"/>
      <c r="AA218" s="4"/>
      <c r="AB218" s="4"/>
      <c r="AC218" s="4"/>
      <c r="AD218" s="81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ht="15.75" customHeight="1">
      <c r="A219" s="4"/>
      <c r="B219" s="51"/>
      <c r="C219" s="51"/>
      <c r="D219" s="51"/>
      <c r="E219" s="51"/>
      <c r="F219" s="51"/>
      <c r="G219" s="90"/>
      <c r="H219" s="51"/>
      <c r="I219" s="51"/>
      <c r="J219" s="51"/>
      <c r="K219" s="51"/>
      <c r="L219" s="51"/>
      <c r="M219" s="4"/>
      <c r="N219" s="4"/>
      <c r="O219" s="51"/>
      <c r="P219" s="91"/>
      <c r="Q219" s="93"/>
      <c r="R219" s="91"/>
      <c r="S219" s="51"/>
      <c r="T219" s="51"/>
      <c r="U219" s="4"/>
      <c r="V219" s="4"/>
      <c r="W219" s="4"/>
      <c r="X219" s="4"/>
      <c r="Y219" s="4"/>
      <c r="Z219" s="4"/>
      <c r="AA219" s="4"/>
      <c r="AB219" s="4"/>
      <c r="AC219" s="4"/>
      <c r="AD219" s="81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ht="15.75" customHeight="1">
      <c r="A220" s="4"/>
      <c r="B220" s="51"/>
      <c r="C220" s="51"/>
      <c r="D220" s="51"/>
      <c r="E220" s="51"/>
      <c r="F220" s="51"/>
      <c r="G220" s="90"/>
      <c r="H220" s="51"/>
      <c r="I220" s="51"/>
      <c r="J220" s="51"/>
      <c r="K220" s="51"/>
      <c r="L220" s="51"/>
      <c r="M220" s="4"/>
      <c r="N220" s="4"/>
      <c r="O220" s="51"/>
      <c r="P220" s="91"/>
      <c r="Q220" s="93"/>
      <c r="R220" s="91"/>
      <c r="S220" s="51"/>
      <c r="T220" s="51"/>
      <c r="U220" s="4"/>
      <c r="V220" s="4"/>
      <c r="W220" s="4"/>
      <c r="X220" s="4"/>
      <c r="Y220" s="4"/>
      <c r="Z220" s="4"/>
      <c r="AA220" s="4"/>
      <c r="AB220" s="4"/>
      <c r="AC220" s="4"/>
      <c r="AD220" s="81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ht="15.75" customHeight="1">
      <c r="A221" s="4"/>
      <c r="B221" s="51"/>
      <c r="C221" s="51"/>
      <c r="D221" s="51"/>
      <c r="E221" s="51"/>
      <c r="F221" s="51"/>
      <c r="G221" s="90"/>
      <c r="H221" s="51"/>
      <c r="I221" s="51"/>
      <c r="J221" s="51"/>
      <c r="K221" s="51"/>
      <c r="L221" s="51"/>
      <c r="M221" s="4"/>
      <c r="N221" s="4"/>
      <c r="O221" s="51"/>
      <c r="P221" s="91"/>
      <c r="Q221" s="93"/>
      <c r="R221" s="91"/>
      <c r="S221" s="51"/>
      <c r="T221" s="51"/>
      <c r="U221" s="4"/>
      <c r="V221" s="4"/>
      <c r="W221" s="4"/>
      <c r="X221" s="4"/>
      <c r="Y221" s="4"/>
      <c r="Z221" s="4"/>
      <c r="AA221" s="4"/>
      <c r="AB221" s="4"/>
      <c r="AC221" s="4"/>
      <c r="AD221" s="81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ht="15.75" customHeight="1">
      <c r="A222" s="4"/>
      <c r="B222" s="51"/>
      <c r="C222" s="51"/>
      <c r="D222" s="51"/>
      <c r="E222" s="51"/>
      <c r="F222" s="51"/>
      <c r="G222" s="90"/>
      <c r="H222" s="51"/>
      <c r="I222" s="51"/>
      <c r="J222" s="51"/>
      <c r="K222" s="51"/>
      <c r="L222" s="51"/>
      <c r="M222" s="4"/>
      <c r="N222" s="4"/>
      <c r="O222" s="51"/>
      <c r="P222" s="91"/>
      <c r="Q222" s="93"/>
      <c r="R222" s="91"/>
      <c r="S222" s="51"/>
      <c r="T222" s="51"/>
      <c r="U222" s="4"/>
      <c r="V222" s="4"/>
      <c r="W222" s="4"/>
      <c r="X222" s="4"/>
      <c r="Y222" s="4"/>
      <c r="Z222" s="4"/>
      <c r="AA222" s="4"/>
      <c r="AB222" s="4"/>
      <c r="AC222" s="4"/>
      <c r="AD222" s="81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ht="15.75" customHeight="1">
      <c r="A223" s="4"/>
      <c r="B223" s="51"/>
      <c r="C223" s="51"/>
      <c r="D223" s="51"/>
      <c r="E223" s="51"/>
      <c r="F223" s="51"/>
      <c r="G223" s="90"/>
      <c r="H223" s="51"/>
      <c r="I223" s="51"/>
      <c r="J223" s="51"/>
      <c r="K223" s="51"/>
      <c r="L223" s="51"/>
      <c r="M223" s="4"/>
      <c r="N223" s="4"/>
      <c r="O223" s="51"/>
      <c r="P223" s="91"/>
      <c r="Q223" s="93"/>
      <c r="R223" s="91"/>
      <c r="S223" s="51"/>
      <c r="T223" s="51"/>
      <c r="U223" s="4"/>
      <c r="V223" s="4"/>
      <c r="W223" s="4"/>
      <c r="X223" s="4"/>
      <c r="Y223" s="4"/>
      <c r="Z223" s="4"/>
      <c r="AA223" s="4"/>
      <c r="AB223" s="4"/>
      <c r="AC223" s="4"/>
      <c r="AD223" s="81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ht="15.75" customHeight="1">
      <c r="A224" s="4"/>
      <c r="B224" s="51"/>
      <c r="C224" s="51"/>
      <c r="D224" s="51"/>
      <c r="E224" s="51"/>
      <c r="F224" s="51"/>
      <c r="G224" s="90"/>
      <c r="H224" s="51"/>
      <c r="I224" s="51"/>
      <c r="J224" s="51"/>
      <c r="K224" s="51"/>
      <c r="L224" s="51"/>
      <c r="M224" s="4"/>
      <c r="N224" s="4"/>
      <c r="O224" s="51"/>
      <c r="P224" s="91"/>
      <c r="Q224" s="93"/>
      <c r="R224" s="91"/>
      <c r="S224" s="51"/>
      <c r="T224" s="51"/>
      <c r="U224" s="4"/>
      <c r="V224" s="4"/>
      <c r="W224" s="4"/>
      <c r="X224" s="4"/>
      <c r="Y224" s="4"/>
      <c r="Z224" s="4"/>
      <c r="AA224" s="4"/>
      <c r="AB224" s="4"/>
      <c r="AC224" s="4"/>
      <c r="AD224" s="81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1:55" ht="15.75" customHeight="1">
      <c r="A225" s="4"/>
      <c r="B225" s="51"/>
      <c r="C225" s="51"/>
      <c r="D225" s="51"/>
      <c r="E225" s="51"/>
      <c r="F225" s="51"/>
      <c r="G225" s="90"/>
      <c r="H225" s="51"/>
      <c r="I225" s="51"/>
      <c r="J225" s="51"/>
      <c r="K225" s="51"/>
      <c r="L225" s="51"/>
      <c r="M225" s="4"/>
      <c r="N225" s="4"/>
      <c r="O225" s="51"/>
      <c r="P225" s="91"/>
      <c r="Q225" s="93"/>
      <c r="R225" s="91"/>
      <c r="S225" s="51"/>
      <c r="T225" s="51"/>
      <c r="U225" s="4"/>
      <c r="V225" s="4"/>
      <c r="W225" s="4"/>
      <c r="X225" s="4"/>
      <c r="Y225" s="4"/>
      <c r="Z225" s="4"/>
      <c r="AA225" s="4"/>
      <c r="AB225" s="4"/>
      <c r="AC225" s="4"/>
      <c r="AD225" s="81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1:55" ht="15.75" customHeight="1">
      <c r="A226" s="4"/>
      <c r="B226" s="51"/>
      <c r="C226" s="51"/>
      <c r="D226" s="51"/>
      <c r="E226" s="51"/>
      <c r="F226" s="51"/>
      <c r="G226" s="90"/>
      <c r="H226" s="51"/>
      <c r="I226" s="51"/>
      <c r="J226" s="51"/>
      <c r="K226" s="51"/>
      <c r="L226" s="51"/>
      <c r="M226" s="4"/>
      <c r="N226" s="4"/>
      <c r="O226" s="51"/>
      <c r="P226" s="91"/>
      <c r="Q226" s="93"/>
      <c r="R226" s="91"/>
      <c r="S226" s="51"/>
      <c r="T226" s="51"/>
      <c r="U226" s="4"/>
      <c r="V226" s="4"/>
      <c r="W226" s="4"/>
      <c r="X226" s="4"/>
      <c r="Y226" s="4"/>
      <c r="Z226" s="4"/>
      <c r="AA226" s="4"/>
      <c r="AB226" s="4"/>
      <c r="AC226" s="4"/>
      <c r="AD226" s="81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1:55" ht="15.75" customHeight="1">
      <c r="A227" s="4"/>
      <c r="B227" s="51"/>
      <c r="C227" s="51"/>
      <c r="D227" s="51"/>
      <c r="E227" s="51"/>
      <c r="F227" s="51"/>
      <c r="G227" s="90"/>
      <c r="H227" s="51"/>
      <c r="I227" s="51"/>
      <c r="J227" s="51"/>
      <c r="K227" s="51"/>
      <c r="L227" s="51"/>
      <c r="M227" s="4"/>
      <c r="N227" s="4"/>
      <c r="O227" s="51"/>
      <c r="P227" s="91"/>
      <c r="Q227" s="93"/>
      <c r="R227" s="91"/>
      <c r="S227" s="51"/>
      <c r="T227" s="51"/>
      <c r="U227" s="4"/>
      <c r="V227" s="4"/>
      <c r="W227" s="4"/>
      <c r="X227" s="4"/>
      <c r="Y227" s="4"/>
      <c r="Z227" s="4"/>
      <c r="AA227" s="4"/>
      <c r="AB227" s="4"/>
      <c r="AC227" s="4"/>
      <c r="AD227" s="81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1:55" ht="15.75" customHeight="1">
      <c r="A228" s="4"/>
      <c r="B228" s="51"/>
      <c r="C228" s="51"/>
      <c r="D228" s="51"/>
      <c r="E228" s="51"/>
      <c r="F228" s="51"/>
      <c r="G228" s="90"/>
      <c r="H228" s="51"/>
      <c r="I228" s="51"/>
      <c r="J228" s="51"/>
      <c r="K228" s="51"/>
      <c r="L228" s="51"/>
      <c r="M228" s="4"/>
      <c r="N228" s="4"/>
      <c r="O228" s="51"/>
      <c r="P228" s="91"/>
      <c r="Q228" s="93"/>
      <c r="R228" s="91"/>
      <c r="S228" s="51"/>
      <c r="T228" s="51"/>
      <c r="U228" s="4"/>
      <c r="V228" s="4"/>
      <c r="W228" s="4"/>
      <c r="X228" s="4"/>
      <c r="Y228" s="4"/>
      <c r="Z228" s="4"/>
      <c r="AA228" s="4"/>
      <c r="AB228" s="4"/>
      <c r="AC228" s="4"/>
      <c r="AD228" s="81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1:55" ht="15.75" customHeight="1">
      <c r="A229" s="4"/>
      <c r="B229" s="51"/>
      <c r="C229" s="51"/>
      <c r="D229" s="51"/>
      <c r="E229" s="51"/>
      <c r="F229" s="51"/>
      <c r="G229" s="90"/>
      <c r="H229" s="51"/>
      <c r="I229" s="51"/>
      <c r="J229" s="51"/>
      <c r="K229" s="51"/>
      <c r="L229" s="51"/>
      <c r="M229" s="4"/>
      <c r="N229" s="4"/>
      <c r="O229" s="51"/>
      <c r="P229" s="91"/>
      <c r="Q229" s="93"/>
      <c r="R229" s="91"/>
      <c r="S229" s="51"/>
      <c r="T229" s="51"/>
      <c r="U229" s="4"/>
      <c r="V229" s="4"/>
      <c r="W229" s="4"/>
      <c r="X229" s="4"/>
      <c r="Y229" s="4"/>
      <c r="Z229" s="4"/>
      <c r="AA229" s="4"/>
      <c r="AB229" s="4"/>
      <c r="AC229" s="4"/>
      <c r="AD229" s="81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ht="15.75" customHeight="1">
      <c r="A230" s="4"/>
      <c r="B230" s="51"/>
      <c r="C230" s="51"/>
      <c r="D230" s="51"/>
      <c r="E230" s="51"/>
      <c r="F230" s="51"/>
      <c r="G230" s="90"/>
      <c r="H230" s="51"/>
      <c r="I230" s="51"/>
      <c r="J230" s="51"/>
      <c r="K230" s="51"/>
      <c r="L230" s="51"/>
      <c r="M230" s="4"/>
      <c r="N230" s="4"/>
      <c r="O230" s="51"/>
      <c r="P230" s="91"/>
      <c r="Q230" s="93"/>
      <c r="R230" s="91"/>
      <c r="S230" s="51"/>
      <c r="T230" s="51"/>
      <c r="U230" s="4"/>
      <c r="V230" s="4"/>
      <c r="W230" s="4"/>
      <c r="X230" s="4"/>
      <c r="Y230" s="4"/>
      <c r="Z230" s="4"/>
      <c r="AA230" s="4"/>
      <c r="AB230" s="4"/>
      <c r="AC230" s="4"/>
      <c r="AD230" s="81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ht="15.75" customHeight="1">
      <c r="A231" s="4"/>
      <c r="B231" s="51"/>
      <c r="C231" s="51"/>
      <c r="D231" s="51"/>
      <c r="E231" s="51"/>
      <c r="F231" s="51"/>
      <c r="G231" s="90"/>
      <c r="H231" s="51"/>
      <c r="I231" s="51"/>
      <c r="J231" s="51"/>
      <c r="K231" s="51"/>
      <c r="L231" s="51"/>
      <c r="M231" s="4"/>
      <c r="N231" s="4"/>
      <c r="O231" s="51"/>
      <c r="P231" s="91"/>
      <c r="Q231" s="93"/>
      <c r="R231" s="91"/>
      <c r="S231" s="51"/>
      <c r="T231" s="51"/>
      <c r="U231" s="4"/>
      <c r="V231" s="4"/>
      <c r="W231" s="4"/>
      <c r="X231" s="4"/>
      <c r="Y231" s="4"/>
      <c r="Z231" s="4"/>
      <c r="AA231" s="4"/>
      <c r="AB231" s="4"/>
      <c r="AC231" s="4"/>
      <c r="AD231" s="81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ht="15.75" customHeight="1">
      <c r="A232" s="4"/>
      <c r="B232" s="51"/>
      <c r="C232" s="51"/>
      <c r="D232" s="51"/>
      <c r="E232" s="51"/>
      <c r="F232" s="51"/>
      <c r="G232" s="90"/>
      <c r="H232" s="51"/>
      <c r="I232" s="51"/>
      <c r="J232" s="51"/>
      <c r="K232" s="51"/>
      <c r="L232" s="51"/>
      <c r="M232" s="4"/>
      <c r="N232" s="4"/>
      <c r="O232" s="51"/>
      <c r="P232" s="91"/>
      <c r="Q232" s="93"/>
      <c r="R232" s="91"/>
      <c r="S232" s="51"/>
      <c r="T232" s="51"/>
      <c r="U232" s="4"/>
      <c r="V232" s="4"/>
      <c r="W232" s="4"/>
      <c r="X232" s="4"/>
      <c r="Y232" s="4"/>
      <c r="Z232" s="4"/>
      <c r="AA232" s="4"/>
      <c r="AB232" s="4"/>
      <c r="AC232" s="4"/>
      <c r="AD232" s="81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55" ht="15.75" customHeight="1">
      <c r="A233" s="4"/>
      <c r="B233" s="51"/>
      <c r="C233" s="51"/>
      <c r="D233" s="51"/>
      <c r="E233" s="51"/>
      <c r="F233" s="51"/>
      <c r="G233" s="90"/>
      <c r="H233" s="51"/>
      <c r="I233" s="51"/>
      <c r="J233" s="51"/>
      <c r="K233" s="51"/>
      <c r="L233" s="51"/>
      <c r="M233" s="4"/>
      <c r="N233" s="4"/>
      <c r="O233" s="51"/>
      <c r="P233" s="91"/>
      <c r="Q233" s="93"/>
      <c r="R233" s="91"/>
      <c r="S233" s="51"/>
      <c r="T233" s="51"/>
      <c r="U233" s="4"/>
      <c r="V233" s="4"/>
      <c r="W233" s="4"/>
      <c r="X233" s="4"/>
      <c r="Y233" s="4"/>
      <c r="Z233" s="4"/>
      <c r="AA233" s="4"/>
      <c r="AB233" s="4"/>
      <c r="AC233" s="4"/>
      <c r="AD233" s="81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1:55" ht="15.75" customHeight="1">
      <c r="A234" s="4"/>
      <c r="B234" s="51"/>
      <c r="C234" s="51"/>
      <c r="D234" s="51"/>
      <c r="E234" s="51"/>
      <c r="F234" s="51"/>
      <c r="G234" s="90"/>
      <c r="H234" s="51"/>
      <c r="I234" s="51"/>
      <c r="J234" s="51"/>
      <c r="K234" s="51"/>
      <c r="L234" s="51"/>
      <c r="M234" s="4"/>
      <c r="N234" s="4"/>
      <c r="O234" s="51"/>
      <c r="P234" s="91"/>
      <c r="Q234" s="93"/>
      <c r="R234" s="91"/>
      <c r="S234" s="51"/>
      <c r="T234" s="51"/>
      <c r="U234" s="4"/>
      <c r="V234" s="4"/>
      <c r="W234" s="4"/>
      <c r="X234" s="4"/>
      <c r="Y234" s="4"/>
      <c r="Z234" s="4"/>
      <c r="AA234" s="4"/>
      <c r="AB234" s="4"/>
      <c r="AC234" s="4"/>
      <c r="AD234" s="81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1:55" ht="15.75" customHeight="1">
      <c r="A235" s="4"/>
      <c r="B235" s="51"/>
      <c r="C235" s="51"/>
      <c r="D235" s="51"/>
      <c r="E235" s="51"/>
      <c r="F235" s="51"/>
      <c r="G235" s="90"/>
      <c r="H235" s="51"/>
      <c r="I235" s="51"/>
      <c r="J235" s="51"/>
      <c r="K235" s="51"/>
      <c r="L235" s="51"/>
      <c r="M235" s="4"/>
      <c r="N235" s="4"/>
      <c r="O235" s="51"/>
      <c r="P235" s="91"/>
      <c r="Q235" s="93"/>
      <c r="R235" s="91"/>
      <c r="S235" s="51"/>
      <c r="T235" s="51"/>
      <c r="U235" s="4"/>
      <c r="V235" s="4"/>
      <c r="W235" s="4"/>
      <c r="X235" s="4"/>
      <c r="Y235" s="4"/>
      <c r="Z235" s="4"/>
      <c r="AA235" s="4"/>
      <c r="AB235" s="4"/>
      <c r="AC235" s="4"/>
      <c r="AD235" s="81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1:55" ht="15.75" customHeight="1">
      <c r="A236" s="4"/>
      <c r="B236" s="51"/>
      <c r="C236" s="51"/>
      <c r="D236" s="51"/>
      <c r="E236" s="51"/>
      <c r="F236" s="51"/>
      <c r="G236" s="90"/>
      <c r="H236" s="51"/>
      <c r="I236" s="51"/>
      <c r="J236" s="51"/>
      <c r="K236" s="51"/>
      <c r="L236" s="51"/>
      <c r="M236" s="4"/>
      <c r="N236" s="4"/>
      <c r="O236" s="51"/>
      <c r="P236" s="91"/>
      <c r="Q236" s="93"/>
      <c r="R236" s="91"/>
      <c r="S236" s="51"/>
      <c r="T236" s="51"/>
      <c r="U236" s="4"/>
      <c r="V236" s="4"/>
      <c r="W236" s="4"/>
      <c r="X236" s="4"/>
      <c r="Y236" s="4"/>
      <c r="Z236" s="4"/>
      <c r="AA236" s="4"/>
      <c r="AB236" s="4"/>
      <c r="AC236" s="4"/>
      <c r="AD236" s="81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1:55" ht="15.75" customHeight="1">
      <c r="A237" s="4"/>
      <c r="B237" s="51"/>
      <c r="C237" s="51"/>
      <c r="D237" s="51"/>
      <c r="E237" s="51"/>
      <c r="F237" s="51"/>
      <c r="G237" s="90"/>
      <c r="H237" s="51"/>
      <c r="I237" s="51"/>
      <c r="J237" s="51"/>
      <c r="K237" s="51"/>
      <c r="L237" s="51"/>
      <c r="M237" s="4"/>
      <c r="N237" s="4"/>
      <c r="O237" s="51"/>
      <c r="P237" s="91"/>
      <c r="Q237" s="93"/>
      <c r="R237" s="91"/>
      <c r="S237" s="51"/>
      <c r="T237" s="51"/>
      <c r="U237" s="4"/>
      <c r="V237" s="4"/>
      <c r="W237" s="4"/>
      <c r="X237" s="4"/>
      <c r="Y237" s="4"/>
      <c r="Z237" s="4"/>
      <c r="AA237" s="4"/>
      <c r="AB237" s="4"/>
      <c r="AC237" s="4"/>
      <c r="AD237" s="81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1:55" ht="15.75" customHeight="1">
      <c r="A238" s="4"/>
      <c r="B238" s="51"/>
      <c r="C238" s="51"/>
      <c r="D238" s="51"/>
      <c r="E238" s="51"/>
      <c r="F238" s="51"/>
      <c r="G238" s="90"/>
      <c r="H238" s="51"/>
      <c r="I238" s="51"/>
      <c r="J238" s="51"/>
      <c r="K238" s="51"/>
      <c r="L238" s="51"/>
      <c r="M238" s="4"/>
      <c r="N238" s="4"/>
      <c r="O238" s="51"/>
      <c r="P238" s="91"/>
      <c r="Q238" s="93"/>
      <c r="R238" s="91"/>
      <c r="S238" s="51"/>
      <c r="T238" s="51"/>
      <c r="U238" s="4"/>
      <c r="V238" s="4"/>
      <c r="W238" s="4"/>
      <c r="X238" s="4"/>
      <c r="Y238" s="4"/>
      <c r="Z238" s="4"/>
      <c r="AA238" s="4"/>
      <c r="AB238" s="4"/>
      <c r="AC238" s="4"/>
      <c r="AD238" s="81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1:55" ht="15.75" customHeight="1">
      <c r="A239" s="4"/>
      <c r="B239" s="51"/>
      <c r="C239" s="51"/>
      <c r="D239" s="51"/>
      <c r="E239" s="51"/>
      <c r="F239" s="51"/>
      <c r="G239" s="90"/>
      <c r="H239" s="51"/>
      <c r="I239" s="51"/>
      <c r="J239" s="51"/>
      <c r="K239" s="51"/>
      <c r="L239" s="51"/>
      <c r="M239" s="4"/>
      <c r="N239" s="4"/>
      <c r="O239" s="51"/>
      <c r="P239" s="91"/>
      <c r="Q239" s="93"/>
      <c r="R239" s="91"/>
      <c r="S239" s="51"/>
      <c r="T239" s="51"/>
      <c r="U239" s="4"/>
      <c r="V239" s="4"/>
      <c r="W239" s="4"/>
      <c r="X239" s="4"/>
      <c r="Y239" s="4"/>
      <c r="Z239" s="4"/>
      <c r="AA239" s="4"/>
      <c r="AB239" s="4"/>
      <c r="AC239" s="4"/>
      <c r="AD239" s="81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1:55" ht="15.75" customHeight="1">
      <c r="A240" s="4"/>
      <c r="B240" s="51"/>
      <c r="C240" s="51"/>
      <c r="D240" s="51"/>
      <c r="E240" s="51"/>
      <c r="F240" s="51"/>
      <c r="G240" s="90"/>
      <c r="H240" s="51"/>
      <c r="I240" s="51"/>
      <c r="J240" s="51"/>
      <c r="K240" s="51"/>
      <c r="L240" s="51"/>
      <c r="M240" s="4"/>
      <c r="N240" s="4"/>
      <c r="O240" s="51"/>
      <c r="P240" s="91"/>
      <c r="Q240" s="93"/>
      <c r="R240" s="91"/>
      <c r="S240" s="51"/>
      <c r="T240" s="51"/>
      <c r="U240" s="4"/>
      <c r="V240" s="4"/>
      <c r="W240" s="4"/>
      <c r="X240" s="4"/>
      <c r="Y240" s="4"/>
      <c r="Z240" s="4"/>
      <c r="AA240" s="4"/>
      <c r="AB240" s="4"/>
      <c r="AC240" s="4"/>
      <c r="AD240" s="81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1:55" ht="15.75" customHeight="1">
      <c r="A241" s="4"/>
      <c r="B241" s="51"/>
      <c r="C241" s="51"/>
      <c r="D241" s="51"/>
      <c r="E241" s="51"/>
      <c r="F241" s="51"/>
      <c r="G241" s="90"/>
      <c r="H241" s="51"/>
      <c r="I241" s="51"/>
      <c r="J241" s="51"/>
      <c r="K241" s="51"/>
      <c r="L241" s="51"/>
      <c r="M241" s="4"/>
      <c r="N241" s="4"/>
      <c r="O241" s="51"/>
      <c r="P241" s="91"/>
      <c r="Q241" s="93"/>
      <c r="R241" s="91"/>
      <c r="S241" s="51"/>
      <c r="T241" s="51"/>
      <c r="U241" s="4"/>
      <c r="V241" s="4"/>
      <c r="W241" s="4"/>
      <c r="X241" s="4"/>
      <c r="Y241" s="4"/>
      <c r="Z241" s="4"/>
      <c r="AA241" s="4"/>
      <c r="AB241" s="4"/>
      <c r="AC241" s="4"/>
      <c r="AD241" s="81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1:55" ht="15.75" customHeight="1">
      <c r="A242" s="4"/>
      <c r="B242" s="51"/>
      <c r="C242" s="51"/>
      <c r="D242" s="51"/>
      <c r="E242" s="51"/>
      <c r="F242" s="51"/>
      <c r="G242" s="90"/>
      <c r="H242" s="51"/>
      <c r="I242" s="51"/>
      <c r="J242" s="51"/>
      <c r="K242" s="51"/>
      <c r="L242" s="51"/>
      <c r="M242" s="4"/>
      <c r="N242" s="4"/>
      <c r="O242" s="51"/>
      <c r="P242" s="91"/>
      <c r="Q242" s="93"/>
      <c r="R242" s="91"/>
      <c r="S242" s="51"/>
      <c r="T242" s="51"/>
      <c r="U242" s="4"/>
      <c r="V242" s="4"/>
      <c r="W242" s="4"/>
      <c r="X242" s="4"/>
      <c r="Y242" s="4"/>
      <c r="Z242" s="4"/>
      <c r="AA242" s="4"/>
      <c r="AB242" s="4"/>
      <c r="AC242" s="4"/>
      <c r="AD242" s="81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1:55" ht="15.75" customHeight="1">
      <c r="A243" s="4"/>
      <c r="B243" s="51"/>
      <c r="C243" s="51"/>
      <c r="D243" s="51"/>
      <c r="E243" s="51"/>
      <c r="F243" s="51"/>
      <c r="G243" s="90"/>
      <c r="H243" s="51"/>
      <c r="I243" s="51"/>
      <c r="J243" s="51"/>
      <c r="K243" s="51"/>
      <c r="L243" s="51"/>
      <c r="M243" s="4"/>
      <c r="N243" s="4"/>
      <c r="O243" s="51"/>
      <c r="P243" s="91"/>
      <c r="Q243" s="93"/>
      <c r="R243" s="91"/>
      <c r="S243" s="51"/>
      <c r="T243" s="51"/>
      <c r="U243" s="4"/>
      <c r="V243" s="4"/>
      <c r="W243" s="4"/>
      <c r="X243" s="4"/>
      <c r="Y243" s="4"/>
      <c r="Z243" s="4"/>
      <c r="AA243" s="4"/>
      <c r="AB243" s="4"/>
      <c r="AC243" s="4"/>
      <c r="AD243" s="81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1:55" ht="15.75" customHeight="1">
      <c r="A244" s="4"/>
      <c r="B244" s="51"/>
      <c r="C244" s="51"/>
      <c r="D244" s="51"/>
      <c r="E244" s="51"/>
      <c r="F244" s="51"/>
      <c r="G244" s="90"/>
      <c r="H244" s="51"/>
      <c r="I244" s="51"/>
      <c r="J244" s="51"/>
      <c r="K244" s="51"/>
      <c r="L244" s="51"/>
      <c r="M244" s="4"/>
      <c r="N244" s="4"/>
      <c r="O244" s="51"/>
      <c r="P244" s="91"/>
      <c r="Q244" s="93"/>
      <c r="R244" s="91"/>
      <c r="S244" s="51"/>
      <c r="T244" s="51"/>
      <c r="U244" s="4"/>
      <c r="V244" s="4"/>
      <c r="W244" s="4"/>
      <c r="X244" s="4"/>
      <c r="Y244" s="4"/>
      <c r="Z244" s="4"/>
      <c r="AA244" s="4"/>
      <c r="AB244" s="4"/>
      <c r="AC244" s="4"/>
      <c r="AD244" s="81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1:55" ht="15.75" customHeight="1">
      <c r="A245" s="4"/>
      <c r="B245" s="51"/>
      <c r="C245" s="51"/>
      <c r="D245" s="51"/>
      <c r="E245" s="51"/>
      <c r="F245" s="51"/>
      <c r="G245" s="90"/>
      <c r="H245" s="51"/>
      <c r="I245" s="51"/>
      <c r="J245" s="51"/>
      <c r="K245" s="51"/>
      <c r="L245" s="51"/>
      <c r="M245" s="4"/>
      <c r="N245" s="4"/>
      <c r="O245" s="51"/>
      <c r="P245" s="91"/>
      <c r="Q245" s="93"/>
      <c r="R245" s="91"/>
      <c r="S245" s="51"/>
      <c r="T245" s="51"/>
      <c r="U245" s="4"/>
      <c r="V245" s="4"/>
      <c r="W245" s="4"/>
      <c r="X245" s="4"/>
      <c r="Y245" s="4"/>
      <c r="Z245" s="4"/>
      <c r="AA245" s="4"/>
      <c r="AB245" s="4"/>
      <c r="AC245" s="4"/>
      <c r="AD245" s="81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1:55" ht="15.75" customHeight="1">
      <c r="A246" s="4"/>
      <c r="B246" s="51"/>
      <c r="C246" s="51"/>
      <c r="D246" s="51"/>
      <c r="E246" s="51"/>
      <c r="F246" s="51"/>
      <c r="G246" s="90"/>
      <c r="H246" s="51"/>
      <c r="I246" s="51"/>
      <c r="J246" s="51"/>
      <c r="K246" s="51"/>
      <c r="L246" s="51"/>
      <c r="M246" s="4"/>
      <c r="N246" s="4"/>
      <c r="O246" s="51"/>
      <c r="P246" s="91"/>
      <c r="Q246" s="93"/>
      <c r="R246" s="91"/>
      <c r="S246" s="51"/>
      <c r="T246" s="51"/>
      <c r="U246" s="4"/>
      <c r="V246" s="4"/>
      <c r="W246" s="4"/>
      <c r="X246" s="4"/>
      <c r="Y246" s="4"/>
      <c r="Z246" s="4"/>
      <c r="AA246" s="4"/>
      <c r="AB246" s="4"/>
      <c r="AC246" s="4"/>
      <c r="AD246" s="81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1:55" ht="15.75" customHeight="1">
      <c r="A247" s="4"/>
      <c r="B247" s="51"/>
      <c r="C247" s="51"/>
      <c r="D247" s="51"/>
      <c r="E247" s="51"/>
      <c r="F247" s="51"/>
      <c r="G247" s="90"/>
      <c r="H247" s="51"/>
      <c r="I247" s="51"/>
      <c r="J247" s="51"/>
      <c r="K247" s="51"/>
      <c r="L247" s="51"/>
      <c r="M247" s="4"/>
      <c r="N247" s="4"/>
      <c r="O247" s="51"/>
      <c r="P247" s="91"/>
      <c r="Q247" s="93"/>
      <c r="R247" s="91"/>
      <c r="S247" s="51"/>
      <c r="T247" s="51"/>
      <c r="U247" s="4"/>
      <c r="V247" s="4"/>
      <c r="W247" s="4"/>
      <c r="X247" s="4"/>
      <c r="Y247" s="4"/>
      <c r="Z247" s="4"/>
      <c r="AA247" s="4"/>
      <c r="AB247" s="4"/>
      <c r="AC247" s="4"/>
      <c r="AD247" s="81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1:55" ht="15.75" customHeight="1">
      <c r="A248" s="4"/>
      <c r="B248" s="51"/>
      <c r="C248" s="51"/>
      <c r="D248" s="51"/>
      <c r="E248" s="51"/>
      <c r="F248" s="51"/>
      <c r="G248" s="90"/>
      <c r="H248" s="51"/>
      <c r="I248" s="51"/>
      <c r="J248" s="51"/>
      <c r="K248" s="51"/>
      <c r="L248" s="51"/>
      <c r="M248" s="4"/>
      <c r="N248" s="4"/>
      <c r="O248" s="51"/>
      <c r="P248" s="91"/>
      <c r="Q248" s="93"/>
      <c r="R248" s="91"/>
      <c r="S248" s="51"/>
      <c r="T248" s="51"/>
      <c r="U248" s="4"/>
      <c r="V248" s="4"/>
      <c r="W248" s="4"/>
      <c r="X248" s="4"/>
      <c r="Y248" s="4"/>
      <c r="Z248" s="4"/>
      <c r="AA248" s="4"/>
      <c r="AB248" s="4"/>
      <c r="AC248" s="4"/>
      <c r="AD248" s="81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1:55" ht="15.75" customHeight="1">
      <c r="A249" s="4"/>
      <c r="B249" s="51"/>
      <c r="C249" s="51"/>
      <c r="D249" s="51"/>
      <c r="E249" s="51"/>
      <c r="F249" s="51"/>
      <c r="G249" s="90"/>
      <c r="H249" s="51"/>
      <c r="I249" s="51"/>
      <c r="J249" s="51"/>
      <c r="K249" s="51"/>
      <c r="L249" s="51"/>
      <c r="M249" s="4"/>
      <c r="N249" s="4"/>
      <c r="O249" s="51"/>
      <c r="P249" s="91"/>
      <c r="Q249" s="93"/>
      <c r="R249" s="91"/>
      <c r="S249" s="51"/>
      <c r="T249" s="51"/>
      <c r="U249" s="4"/>
      <c r="V249" s="4"/>
      <c r="W249" s="4"/>
      <c r="X249" s="4"/>
      <c r="Y249" s="4"/>
      <c r="Z249" s="4"/>
      <c r="AA249" s="4"/>
      <c r="AB249" s="4"/>
      <c r="AC249" s="4"/>
      <c r="AD249" s="81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1:55" ht="15.75" customHeight="1">
      <c r="A250" s="4"/>
      <c r="B250" s="51"/>
      <c r="C250" s="51"/>
      <c r="D250" s="51"/>
      <c r="E250" s="51"/>
      <c r="F250" s="51"/>
      <c r="G250" s="90"/>
      <c r="H250" s="51"/>
      <c r="I250" s="51"/>
      <c r="J250" s="51"/>
      <c r="K250" s="51"/>
      <c r="L250" s="51"/>
      <c r="M250" s="4"/>
      <c r="N250" s="4"/>
      <c r="O250" s="51"/>
      <c r="P250" s="91"/>
      <c r="Q250" s="93"/>
      <c r="R250" s="91"/>
      <c r="S250" s="51"/>
      <c r="T250" s="51"/>
      <c r="U250" s="4"/>
      <c r="V250" s="4"/>
      <c r="W250" s="4"/>
      <c r="X250" s="4"/>
      <c r="Y250" s="4"/>
      <c r="Z250" s="4"/>
      <c r="AA250" s="4"/>
      <c r="AB250" s="4"/>
      <c r="AC250" s="4"/>
      <c r="AD250" s="81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</row>
    <row r="251" spans="1:55" ht="15.75" customHeight="1"/>
    <row r="252" spans="1:55" ht="15.75" customHeight="1"/>
    <row r="253" spans="1:55" ht="15.75" customHeight="1"/>
    <row r="254" spans="1:55" ht="15.75" customHeight="1"/>
    <row r="255" spans="1:55" ht="15.75" customHeight="1"/>
    <row r="256" spans="1:5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C8:F52"/>
  <mergeCells count="14">
    <mergeCell ref="O8:O25"/>
    <mergeCell ref="O26:O34"/>
    <mergeCell ref="O35:O41"/>
    <mergeCell ref="B26:B34"/>
    <mergeCell ref="B35:B42"/>
    <mergeCell ref="B43:B46"/>
    <mergeCell ref="B2:I7"/>
    <mergeCell ref="J2:L2"/>
    <mergeCell ref="K3:L3"/>
    <mergeCell ref="K4:L4"/>
    <mergeCell ref="K5:L5"/>
    <mergeCell ref="K6:L6"/>
    <mergeCell ref="B8:B25"/>
    <mergeCell ref="K7:L7"/>
  </mergeCells>
  <dataValidations count="1">
    <dataValidation type="list" allowBlank="1" showErrorMessage="1" sqref="K8">
      <formula1>$S$8:$W$8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999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14.42578125" defaultRowHeight="15" customHeight="1"/>
  <cols>
    <col min="1" max="1" width="3.5703125" customWidth="1"/>
    <col min="2" max="2" width="4" customWidth="1"/>
    <col min="3" max="3" width="44.140625" customWidth="1"/>
    <col min="4" max="4" width="12.42578125" customWidth="1"/>
    <col min="5" max="5" width="11.140625" customWidth="1"/>
    <col min="6" max="6" width="14.7109375" customWidth="1"/>
    <col min="7" max="7" width="13.85546875" customWidth="1"/>
    <col min="8" max="8" width="14.140625" customWidth="1"/>
    <col min="9" max="9" width="10.28515625" customWidth="1"/>
    <col min="10" max="10" width="19.5703125" customWidth="1"/>
    <col min="11" max="11" width="16.28515625" customWidth="1"/>
    <col min="12" max="13" width="9.140625" customWidth="1"/>
    <col min="14" max="15" width="9.140625" hidden="1" customWidth="1"/>
    <col min="16" max="16" width="36.42578125" hidden="1" customWidth="1"/>
    <col min="17" max="20" width="8.7109375" hidden="1" customWidth="1"/>
    <col min="21" max="21" width="14.5703125" hidden="1" customWidth="1"/>
    <col min="22" max="28" width="8.7109375" hidden="1" customWidth="1"/>
    <col min="29" max="29" width="18.5703125" hidden="1" customWidth="1"/>
    <col min="30" max="30" width="8.7109375" hidden="1" customWidth="1"/>
    <col min="31" max="31" width="12.42578125" hidden="1" customWidth="1"/>
    <col min="32" max="33" width="8.7109375" hidden="1" customWidth="1"/>
    <col min="34" max="34" width="11.140625" hidden="1" customWidth="1"/>
    <col min="35" max="40" width="8.7109375" hidden="1" customWidth="1"/>
    <col min="41" max="55" width="8.7109375" customWidth="1"/>
  </cols>
  <sheetData>
    <row r="1" spans="1:55">
      <c r="A1" s="4">
        <v>69870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3"/>
      <c r="Q1" s="5"/>
      <c r="R1" s="16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>
      <c r="A2" s="4"/>
      <c r="B2" s="292"/>
      <c r="C2" s="293"/>
      <c r="D2" s="293"/>
      <c r="E2" s="293"/>
      <c r="F2" s="293"/>
      <c r="G2" s="293"/>
      <c r="H2" s="293"/>
      <c r="I2" s="294"/>
      <c r="J2" s="301" t="s">
        <v>1</v>
      </c>
      <c r="K2" s="302"/>
      <c r="L2" s="303"/>
      <c r="M2" s="4"/>
      <c r="N2" s="4"/>
      <c r="O2" s="4"/>
      <c r="P2" s="3"/>
      <c r="Q2" s="5"/>
      <c r="R2" s="16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6.25">
      <c r="A3" s="4"/>
      <c r="B3" s="295"/>
      <c r="C3" s="296"/>
      <c r="D3" s="296"/>
      <c r="E3" s="296"/>
      <c r="F3" s="296"/>
      <c r="G3" s="296"/>
      <c r="H3" s="296"/>
      <c r="I3" s="297"/>
      <c r="J3" s="7" t="s">
        <v>2</v>
      </c>
      <c r="K3" s="304">
        <f>SUMPRODUCT(F9:F46,K9:K46)</f>
        <v>0</v>
      </c>
      <c r="L3" s="305"/>
      <c r="M3" s="4"/>
      <c r="N3" s="4"/>
      <c r="O3" s="8"/>
      <c r="P3" s="3"/>
      <c r="Q3" s="5"/>
      <c r="R3" s="16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>
      <c r="A4" s="4"/>
      <c r="B4" s="295"/>
      <c r="C4" s="296"/>
      <c r="D4" s="296"/>
      <c r="E4" s="296"/>
      <c r="F4" s="296"/>
      <c r="G4" s="296"/>
      <c r="H4" s="296"/>
      <c r="I4" s="297"/>
      <c r="J4" s="7" t="s">
        <v>3</v>
      </c>
      <c r="K4" s="304">
        <f>SUM(SC3_CRICIÚMA!Y9:Y46)</f>
        <v>0</v>
      </c>
      <c r="L4" s="305"/>
      <c r="M4" s="4"/>
      <c r="N4" s="4"/>
      <c r="O4" s="9"/>
      <c r="P4" s="3"/>
      <c r="Q4" s="5"/>
      <c r="R4" s="16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>
      <c r="A5" s="4"/>
      <c r="B5" s="295"/>
      <c r="C5" s="296"/>
      <c r="D5" s="296"/>
      <c r="E5" s="296"/>
      <c r="F5" s="296"/>
      <c r="G5" s="296"/>
      <c r="H5" s="296"/>
      <c r="I5" s="297"/>
      <c r="J5" s="7" t="s">
        <v>4</v>
      </c>
      <c r="K5" s="306">
        <f>SUM(F9:F46)</f>
        <v>0</v>
      </c>
      <c r="L5" s="305"/>
      <c r="M5" s="4"/>
      <c r="N5" s="4"/>
      <c r="O5" s="4"/>
      <c r="P5" s="3"/>
      <c r="Q5" s="5"/>
      <c r="R5" s="16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27" customHeight="1">
      <c r="A6" s="4"/>
      <c r="B6" s="295"/>
      <c r="C6" s="296"/>
      <c r="D6" s="296"/>
      <c r="E6" s="296"/>
      <c r="F6" s="296"/>
      <c r="G6" s="296"/>
      <c r="H6" s="296"/>
      <c r="I6" s="297"/>
      <c r="J6" s="11" t="s">
        <v>5</v>
      </c>
      <c r="K6" s="306">
        <f>SUM(SC3_CRICIÚMA!AA9:AA46)</f>
        <v>0</v>
      </c>
      <c r="L6" s="305"/>
      <c r="M6" s="4"/>
      <c r="N6" s="4"/>
      <c r="O6" s="4"/>
      <c r="P6" s="3"/>
      <c r="Q6" s="5"/>
      <c r="R6" s="16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>
      <c r="A7" s="4"/>
      <c r="B7" s="298"/>
      <c r="C7" s="299"/>
      <c r="D7" s="299"/>
      <c r="E7" s="299"/>
      <c r="F7" s="299"/>
      <c r="G7" s="299"/>
      <c r="H7" s="299"/>
      <c r="I7" s="300"/>
      <c r="J7" s="7" t="s">
        <v>6</v>
      </c>
      <c r="K7" s="313">
        <f>IFERROR(K4*1000/K6,0)</f>
        <v>0</v>
      </c>
      <c r="L7" s="305"/>
      <c r="M7" s="4"/>
      <c r="N7" s="4"/>
      <c r="O7" s="4"/>
      <c r="P7" s="3"/>
      <c r="Q7" s="5"/>
      <c r="R7" s="167"/>
      <c r="S7" s="4"/>
      <c r="T7" s="4"/>
      <c r="U7" s="4"/>
      <c r="V7" s="4"/>
      <c r="W7" s="4"/>
      <c r="X7" s="4"/>
      <c r="Y7" s="4"/>
      <c r="Z7" s="4"/>
      <c r="AA7" s="4"/>
      <c r="AB7" s="12"/>
      <c r="AC7" s="12"/>
      <c r="AD7" s="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5.75" customHeight="1">
      <c r="A8" s="4"/>
      <c r="B8" s="328" t="s">
        <v>7</v>
      </c>
      <c r="C8" s="98" t="s">
        <v>8</v>
      </c>
      <c r="D8" s="99" t="s">
        <v>9</v>
      </c>
      <c r="E8" s="99" t="s">
        <v>10</v>
      </c>
      <c r="F8" s="99" t="s">
        <v>11</v>
      </c>
      <c r="G8" s="100" t="s">
        <v>12</v>
      </c>
      <c r="H8" s="100" t="s">
        <v>13</v>
      </c>
      <c r="I8" s="100" t="s">
        <v>14</v>
      </c>
      <c r="J8" s="101" t="s">
        <v>15</v>
      </c>
      <c r="K8" s="101" t="s">
        <v>16</v>
      </c>
      <c r="L8" s="103" t="s">
        <v>17</v>
      </c>
      <c r="M8" s="4"/>
      <c r="N8" s="4"/>
      <c r="O8" s="314" t="s">
        <v>7</v>
      </c>
      <c r="P8" s="17" t="s">
        <v>18</v>
      </c>
      <c r="Q8" s="18" t="s">
        <v>19</v>
      </c>
      <c r="R8" s="19" t="s">
        <v>20</v>
      </c>
      <c r="S8" s="19" t="s">
        <v>21</v>
      </c>
      <c r="T8" s="19" t="s">
        <v>22</v>
      </c>
      <c r="U8" s="19" t="s">
        <v>16</v>
      </c>
      <c r="V8" s="19" t="s">
        <v>23</v>
      </c>
      <c r="W8" s="19" t="s">
        <v>24</v>
      </c>
      <c r="X8" s="18" t="s">
        <v>25</v>
      </c>
      <c r="Y8" s="18" t="s">
        <v>26</v>
      </c>
      <c r="Z8" s="18" t="s">
        <v>27</v>
      </c>
      <c r="AA8" s="18" t="s">
        <v>28</v>
      </c>
      <c r="AB8" s="18" t="s">
        <v>30</v>
      </c>
      <c r="AC8" s="18" t="s">
        <v>31</v>
      </c>
      <c r="AD8" s="19"/>
      <c r="AE8" s="19" t="s">
        <v>17</v>
      </c>
      <c r="AF8" s="19"/>
      <c r="AG8" s="19"/>
      <c r="AH8" s="19" t="s">
        <v>13</v>
      </c>
      <c r="AI8" s="105" t="s">
        <v>14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15" customHeight="1">
      <c r="A9" s="22"/>
      <c r="B9" s="290"/>
      <c r="C9" s="23" t="str">
        <f t="shared" ref="C9:C12" si="0">P9</f>
        <v>SC NO AR</v>
      </c>
      <c r="D9" s="24" t="str">
        <f t="shared" ref="D9:D46" si="1">IFERROR(VLOOKUP(C9,$P:$R,2,0),"")</f>
        <v>SEG-SEX</v>
      </c>
      <c r="E9" s="24" t="str">
        <f>IFERROR(VLOOKUP(C9,$P:$R,3,0),"")</f>
        <v>6H30</v>
      </c>
      <c r="F9" s="25"/>
      <c r="G9" s="26"/>
      <c r="H9" s="106">
        <f t="shared" ref="H9:I9" si="2">AH9</f>
        <v>7.1</v>
      </c>
      <c r="I9" s="106">
        <f t="shared" si="2"/>
        <v>22.3</v>
      </c>
      <c r="J9" s="28">
        <f t="shared" ref="J9:J12" si="3">AC9</f>
        <v>72727</v>
      </c>
      <c r="K9" s="28">
        <f t="shared" ref="K9:K46" si="4">IFERROR((IF($K$8=$S$8,VLOOKUP(C9,$P:$W,4,0),IF($K$8=$T$8,VLOOKUP(C9,$P:$W,5,0),IF($K$8=$U$8,VLOOKUP(C9,$P:$W,6,0),IF($K$8=$V$8,VLOOKUP(C9,$P:$W,7,0),VLOOKUP(C9,$P:$W,8,0)))))),"")</f>
        <v>485</v>
      </c>
      <c r="L9" s="29">
        <f t="shared" ref="L9:L46" si="5">IFERROR(((K9*1000)/J9)-((K9*1000)/J9)*(G9/100),"")</f>
        <v>6.6687750079062793</v>
      </c>
      <c r="M9" s="4"/>
      <c r="N9" s="4"/>
      <c r="O9" s="315"/>
      <c r="P9" s="31" t="s">
        <v>34</v>
      </c>
      <c r="Q9" s="32" t="s">
        <v>35</v>
      </c>
      <c r="R9" s="32" t="s">
        <v>36</v>
      </c>
      <c r="S9" s="107">
        <f t="shared" ref="S9:S12" si="6">IF(U9="","",(U9*0.375))</f>
        <v>181.875</v>
      </c>
      <c r="T9" s="107">
        <f t="shared" ref="T9:T12" si="7">IF(U9="","",(U9*AD9))</f>
        <v>315.25</v>
      </c>
      <c r="U9" s="145">
        <v>485</v>
      </c>
      <c r="V9" s="32">
        <f t="shared" ref="V9:V12" si="8">IF(U9="","",(U9*1.5))</f>
        <v>727.5</v>
      </c>
      <c r="W9" s="32">
        <f t="shared" ref="W9:W12" si="9">IF(U9="","",(U9*2))</f>
        <v>970</v>
      </c>
      <c r="X9" s="32">
        <f t="shared" ref="X9:X12" si="10">IFERROR(VLOOKUP(P9,$C$8:$K$51,9,0)-((VLOOKUP(P9,$C$8:$G$51,5,0)/100)*VLOOKUP(P9,$C$8:$K$51,9,0)),"")</f>
        <v>485</v>
      </c>
      <c r="Y9" s="32">
        <f t="shared" ref="Y9:Y12" si="11">IFERROR(X9*VLOOKUP(P9,$C$8:$F$51,4,0),"")</f>
        <v>0</v>
      </c>
      <c r="Z9" s="32">
        <f t="shared" ref="Z9:Z10" si="12">IFERROR(IF(VLOOKUP(P9,$C$8:$F$51,4,0)&lt;&gt;0,VLOOKUP(P9,C8:K51,9,0)/VLOOKUP(P9,C8:H51,6,0),0),"")</f>
        <v>0</v>
      </c>
      <c r="AA9" s="32">
        <f t="shared" ref="AA9:AA12" si="13">IFERROR(IF(VLOOKUP(P9,$C$8:$F$52,4,0)&lt;&gt;0,AC9*VLOOKUP(P9,$C$8:$F$52,4,0),0),"")</f>
        <v>0</v>
      </c>
      <c r="AB9" s="36">
        <v>1024321</v>
      </c>
      <c r="AC9" s="37">
        <v>72727</v>
      </c>
      <c r="AD9" s="38">
        <v>0.65</v>
      </c>
      <c r="AE9" s="38">
        <f t="shared" ref="AE9:AE12" si="14">U9/AC9*1000</f>
        <v>6.6687750079062802</v>
      </c>
      <c r="AF9" s="38">
        <f t="shared" ref="AF9:AF42" si="15">IFERROR(VLOOKUP(P9,$C$8:$K$51,9,0)-(VLOOKUP(P9,$C$8:$K$51,9,0)*VLOOKUP(P9,$C$8:$K$51,5,0)%),"")</f>
        <v>485</v>
      </c>
      <c r="AG9" s="38"/>
      <c r="AH9" s="148">
        <v>7.1</v>
      </c>
      <c r="AI9" s="149">
        <v>22.3</v>
      </c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>
      <c r="A10" s="22"/>
      <c r="B10" s="290"/>
      <c r="C10" s="41" t="str">
        <f t="shared" si="0"/>
        <v>FALA BRASIL</v>
      </c>
      <c r="D10" s="42" t="str">
        <f t="shared" si="1"/>
        <v>SEG-SEX</v>
      </c>
      <c r="E10" s="42" t="s">
        <v>37</v>
      </c>
      <c r="F10" s="25"/>
      <c r="G10" s="26"/>
      <c r="H10" s="106">
        <f t="shared" ref="H10:I10" si="16">AH10</f>
        <v>8.5</v>
      </c>
      <c r="I10" s="106">
        <f t="shared" si="16"/>
        <v>30.7</v>
      </c>
      <c r="J10" s="28">
        <f t="shared" si="3"/>
        <v>87067</v>
      </c>
      <c r="K10" s="28">
        <f t="shared" si="4"/>
        <v>1350</v>
      </c>
      <c r="L10" s="29">
        <f t="shared" si="5"/>
        <v>15.50530051569481</v>
      </c>
      <c r="M10" s="4"/>
      <c r="N10" s="4"/>
      <c r="O10" s="315"/>
      <c r="P10" s="43" t="s">
        <v>38</v>
      </c>
      <c r="Q10" s="32" t="s">
        <v>35</v>
      </c>
      <c r="R10" s="44" t="s">
        <v>37</v>
      </c>
      <c r="S10" s="107">
        <f t="shared" si="6"/>
        <v>506.25</v>
      </c>
      <c r="T10" s="107">
        <f t="shared" si="7"/>
        <v>675</v>
      </c>
      <c r="U10" s="145">
        <v>1350</v>
      </c>
      <c r="V10" s="32">
        <f t="shared" si="8"/>
        <v>2025</v>
      </c>
      <c r="W10" s="32">
        <f t="shared" si="9"/>
        <v>2700</v>
      </c>
      <c r="X10" s="32">
        <f t="shared" si="10"/>
        <v>1350</v>
      </c>
      <c r="Y10" s="32">
        <f t="shared" si="11"/>
        <v>0</v>
      </c>
      <c r="Z10" s="32">
        <f t="shared" si="12"/>
        <v>0</v>
      </c>
      <c r="AA10" s="32">
        <f t="shared" si="13"/>
        <v>0</v>
      </c>
      <c r="AB10" s="36">
        <v>1024321</v>
      </c>
      <c r="AC10" s="37">
        <v>87067</v>
      </c>
      <c r="AD10" s="47">
        <v>0.5</v>
      </c>
      <c r="AE10" s="38">
        <f t="shared" si="14"/>
        <v>15.50530051569481</v>
      </c>
      <c r="AF10" s="38">
        <f t="shared" si="15"/>
        <v>1350</v>
      </c>
      <c r="AG10" s="38"/>
      <c r="AH10" s="148">
        <v>8.5</v>
      </c>
      <c r="AI10" s="149">
        <v>30.7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>
      <c r="A11" s="22"/>
      <c r="B11" s="290"/>
      <c r="C11" s="41" t="str">
        <f t="shared" si="0"/>
        <v>HOJE EM DIA</v>
      </c>
      <c r="D11" s="42" t="str">
        <f t="shared" si="1"/>
        <v>SEG-SEX</v>
      </c>
      <c r="E11" s="42" t="str">
        <f t="shared" ref="E11:E46" si="17">IFERROR(VLOOKUP(C11,$P:$R,3,0),"")</f>
        <v>10H00</v>
      </c>
      <c r="F11" s="25"/>
      <c r="G11" s="26"/>
      <c r="H11" s="106">
        <f t="shared" ref="H11:I11" si="18">AH11</f>
        <v>8.1999999999999993</v>
      </c>
      <c r="I11" s="106">
        <f t="shared" si="18"/>
        <v>30</v>
      </c>
      <c r="J11" s="28">
        <f t="shared" si="3"/>
        <v>83994</v>
      </c>
      <c r="K11" s="28">
        <f t="shared" si="4"/>
        <v>1567</v>
      </c>
      <c r="L11" s="29">
        <f t="shared" si="5"/>
        <v>18.656094482939256</v>
      </c>
      <c r="M11" s="4"/>
      <c r="N11" s="4"/>
      <c r="O11" s="315"/>
      <c r="P11" s="43" t="s">
        <v>39</v>
      </c>
      <c r="Q11" s="32" t="s">
        <v>35</v>
      </c>
      <c r="R11" s="44" t="s">
        <v>40</v>
      </c>
      <c r="S11" s="107">
        <f t="shared" si="6"/>
        <v>587.625</v>
      </c>
      <c r="T11" s="107">
        <f t="shared" si="7"/>
        <v>783.5</v>
      </c>
      <c r="U11" s="145">
        <v>1567</v>
      </c>
      <c r="V11" s="32">
        <f t="shared" si="8"/>
        <v>2350.5</v>
      </c>
      <c r="W11" s="32">
        <f t="shared" si="9"/>
        <v>3134</v>
      </c>
      <c r="X11" s="32">
        <f t="shared" si="10"/>
        <v>1567</v>
      </c>
      <c r="Y11" s="32">
        <f t="shared" si="11"/>
        <v>0</v>
      </c>
      <c r="Z11" s="32">
        <f>IFERROR(IF(VLOOKUP(P11,$C$8:$F$51,4,0)&lt;&gt;0,VLOOKUP(P11,C10:K52,9,0)/VLOOKUP(P11,C10:H52,6,0),0),"")</f>
        <v>0</v>
      </c>
      <c r="AA11" s="32">
        <f t="shared" si="13"/>
        <v>0</v>
      </c>
      <c r="AB11" s="36">
        <v>1024321</v>
      </c>
      <c r="AC11" s="37">
        <v>83994</v>
      </c>
      <c r="AD11" s="47">
        <v>0.5</v>
      </c>
      <c r="AE11" s="38">
        <f t="shared" si="14"/>
        <v>18.656094482939256</v>
      </c>
      <c r="AF11" s="38">
        <f t="shared" si="15"/>
        <v>1567</v>
      </c>
      <c r="AG11" s="38"/>
      <c r="AH11" s="148">
        <v>8.1999999999999993</v>
      </c>
      <c r="AI11" s="149">
        <v>30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>
      <c r="A12" s="22"/>
      <c r="B12" s="290"/>
      <c r="C12" s="23" t="str">
        <f t="shared" si="0"/>
        <v>BALANÇO GERAL SC (1)</v>
      </c>
      <c r="D12" s="24" t="str">
        <f t="shared" si="1"/>
        <v>SEG-SEX</v>
      </c>
      <c r="E12" s="24" t="str">
        <f t="shared" si="17"/>
        <v>11H50</v>
      </c>
      <c r="F12" s="25"/>
      <c r="G12" s="26"/>
      <c r="H12" s="106">
        <f t="shared" ref="H12:I12" si="19">AH12</f>
        <v>8</v>
      </c>
      <c r="I12" s="106">
        <f t="shared" si="19"/>
        <v>19.399999999999999</v>
      </c>
      <c r="J12" s="28">
        <f t="shared" si="3"/>
        <v>81946</v>
      </c>
      <c r="K12" s="28">
        <f t="shared" si="4"/>
        <v>1983</v>
      </c>
      <c r="L12" s="29">
        <f t="shared" si="5"/>
        <v>24.198862665657874</v>
      </c>
      <c r="M12" s="4"/>
      <c r="N12" s="4"/>
      <c r="O12" s="315"/>
      <c r="P12" s="43" t="s">
        <v>41</v>
      </c>
      <c r="Q12" s="32" t="s">
        <v>35</v>
      </c>
      <c r="R12" s="44" t="s">
        <v>42</v>
      </c>
      <c r="S12" s="107">
        <f t="shared" si="6"/>
        <v>743.625</v>
      </c>
      <c r="T12" s="107">
        <f t="shared" si="7"/>
        <v>1288.95</v>
      </c>
      <c r="U12" s="145">
        <v>1983</v>
      </c>
      <c r="V12" s="32">
        <f t="shared" si="8"/>
        <v>2974.5</v>
      </c>
      <c r="W12" s="32">
        <f t="shared" si="9"/>
        <v>3966</v>
      </c>
      <c r="X12" s="32">
        <f t="shared" si="10"/>
        <v>1983</v>
      </c>
      <c r="Y12" s="32">
        <f t="shared" si="11"/>
        <v>0</v>
      </c>
      <c r="Z12" s="32">
        <f>IFERROR(IF(VLOOKUP(P12,$C$8:$F$51,4,0)&lt;&gt;0,VLOOKUP(P12,C11:K52,9,0)/VLOOKUP(P12,C11:H52,6,0),0),"")</f>
        <v>0</v>
      </c>
      <c r="AA12" s="32">
        <f t="shared" si="13"/>
        <v>0</v>
      </c>
      <c r="AB12" s="36">
        <v>1024321</v>
      </c>
      <c r="AC12" s="37">
        <v>81946</v>
      </c>
      <c r="AD12" s="49">
        <v>0.65</v>
      </c>
      <c r="AE12" s="38">
        <f t="shared" si="14"/>
        <v>24.19886266565787</v>
      </c>
      <c r="AF12" s="38">
        <f t="shared" si="15"/>
        <v>1983</v>
      </c>
      <c r="AG12" s="38"/>
      <c r="AH12" s="148">
        <v>8</v>
      </c>
      <c r="AI12" s="149">
        <v>19.399999999999999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>
      <c r="A13" s="22"/>
      <c r="B13" s="290"/>
      <c r="C13" s="41"/>
      <c r="D13" s="24" t="str">
        <f t="shared" si="1"/>
        <v/>
      </c>
      <c r="E13" s="24" t="str">
        <f t="shared" si="17"/>
        <v/>
      </c>
      <c r="F13" s="25"/>
      <c r="G13" s="26"/>
      <c r="H13" s="106"/>
      <c r="I13" s="106"/>
      <c r="J13" s="28"/>
      <c r="K13" s="28" t="str">
        <f t="shared" si="4"/>
        <v/>
      </c>
      <c r="L13" s="29" t="str">
        <f t="shared" si="5"/>
        <v/>
      </c>
      <c r="M13" s="4"/>
      <c r="N13" s="4"/>
      <c r="O13" s="315"/>
      <c r="P13" s="43"/>
      <c r="Q13" s="32"/>
      <c r="R13" s="44"/>
      <c r="S13" s="107"/>
      <c r="T13" s="107"/>
      <c r="U13" s="145"/>
      <c r="V13" s="32"/>
      <c r="W13" s="32"/>
      <c r="X13" s="32"/>
      <c r="Y13" s="32"/>
      <c r="Z13" s="32"/>
      <c r="AA13" s="32"/>
      <c r="AB13" s="36"/>
      <c r="AC13" s="37"/>
      <c r="AD13" s="49"/>
      <c r="AE13" s="38"/>
      <c r="AF13" s="38" t="str">
        <f t="shared" si="15"/>
        <v/>
      </c>
      <c r="AG13" s="38"/>
      <c r="AH13" s="148"/>
      <c r="AI13" s="14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>
      <c r="A14" s="22"/>
      <c r="B14" s="290"/>
      <c r="C14" s="23" t="str">
        <f t="shared" ref="C14:C35" si="20">P14</f>
        <v>VER MAIS (2)</v>
      </c>
      <c r="D14" s="24" t="str">
        <f t="shared" si="1"/>
        <v>SEG-SEX</v>
      </c>
      <c r="E14" s="24" t="str">
        <f t="shared" si="17"/>
        <v>13H20</v>
      </c>
      <c r="F14" s="25"/>
      <c r="G14" s="26"/>
      <c r="H14" s="106">
        <f t="shared" ref="H14:I14" si="21">AH14</f>
        <v>7.3</v>
      </c>
      <c r="I14" s="106">
        <f t="shared" si="21"/>
        <v>18.2</v>
      </c>
      <c r="J14" s="28">
        <f t="shared" ref="J14:J35" si="22">AC14</f>
        <v>74775</v>
      </c>
      <c r="K14" s="28">
        <f t="shared" si="4"/>
        <v>1583</v>
      </c>
      <c r="L14" s="29">
        <f t="shared" si="5"/>
        <v>21.170177198261452</v>
      </c>
      <c r="M14" s="4"/>
      <c r="N14" s="4"/>
      <c r="O14" s="315"/>
      <c r="P14" s="43" t="s">
        <v>45</v>
      </c>
      <c r="Q14" s="32" t="s">
        <v>35</v>
      </c>
      <c r="R14" s="44" t="s">
        <v>44</v>
      </c>
      <c r="S14" s="107">
        <f t="shared" ref="S14:S35" si="23">IF(U14="","",(U14*0.375))</f>
        <v>593.625</v>
      </c>
      <c r="T14" s="107">
        <f t="shared" ref="T14:T35" si="24">IF(U14="","",(U14*AD14))</f>
        <v>1028.95</v>
      </c>
      <c r="U14" s="145">
        <v>1583</v>
      </c>
      <c r="V14" s="32">
        <f t="shared" ref="V14:V35" si="25">IF(U14="","",(U14*1.5))</f>
        <v>2374.5</v>
      </c>
      <c r="W14" s="32">
        <f t="shared" ref="W14:W35" si="26">IF(U14="","",(U14*2))</f>
        <v>3166</v>
      </c>
      <c r="X14" s="32">
        <f t="shared" ref="X14:X35" si="27">IFERROR(VLOOKUP(P14,$C$8:$K$51,9,0)-((VLOOKUP(P14,$C$8:$G$51,5,0)/100)*VLOOKUP(P14,$C$8:$K$51,9,0)),"")</f>
        <v>1583</v>
      </c>
      <c r="Y14" s="32">
        <f t="shared" ref="Y14:Y35" si="28">IFERROR(X14*VLOOKUP(P14,$C$8:$F$51,4,0),"")</f>
        <v>0</v>
      </c>
      <c r="Z14" s="32">
        <f t="shared" ref="Z14:Z15" si="29">IFERROR(IF(VLOOKUP(P14,$C$8:$F$51,4,0)&lt;&gt;0,VLOOKUP(P14,C12:K52,9,0)/VLOOKUP(P14,C12:H52,6,0),0),"")</f>
        <v>0</v>
      </c>
      <c r="AA14" s="32">
        <f t="shared" ref="AA14:AA35" si="30">IFERROR(IF(VLOOKUP(P14,$C$8:$F$52,4,0)&lt;&gt;0,AC14*VLOOKUP(P14,$C$8:$F$52,4,0),0),"")</f>
        <v>0</v>
      </c>
      <c r="AB14" s="36">
        <v>1024321</v>
      </c>
      <c r="AC14" s="37">
        <v>74775</v>
      </c>
      <c r="AD14" s="49">
        <v>0.65</v>
      </c>
      <c r="AE14" s="38">
        <f t="shared" ref="AE14:AE35" si="31">U14/AC14*1000</f>
        <v>21.170177198261452</v>
      </c>
      <c r="AF14" s="38">
        <f t="shared" si="15"/>
        <v>1583</v>
      </c>
      <c r="AG14" s="38"/>
      <c r="AH14" s="148">
        <v>7.3</v>
      </c>
      <c r="AI14" s="149">
        <v>18.2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>
      <c r="A15" s="22"/>
      <c r="B15" s="290"/>
      <c r="C15" s="23" t="str">
        <f t="shared" si="20"/>
        <v>A HORA DA VENENOSA (3)</v>
      </c>
      <c r="D15" s="24" t="str">
        <f t="shared" si="1"/>
        <v>SEG-SEX</v>
      </c>
      <c r="E15" s="24" t="str">
        <f t="shared" si="17"/>
        <v>14H00</v>
      </c>
      <c r="F15" s="25"/>
      <c r="G15" s="26"/>
      <c r="H15" s="106">
        <f t="shared" ref="H15:I15" si="32">AH15</f>
        <v>6.4</v>
      </c>
      <c r="I15" s="106">
        <f t="shared" si="32"/>
        <v>21.9</v>
      </c>
      <c r="J15" s="28">
        <f t="shared" si="22"/>
        <v>65557</v>
      </c>
      <c r="K15" s="28">
        <f t="shared" si="4"/>
        <v>1619</v>
      </c>
      <c r="L15" s="29">
        <f t="shared" si="5"/>
        <v>24.696066018884331</v>
      </c>
      <c r="M15" s="4"/>
      <c r="N15" s="4"/>
      <c r="O15" s="315"/>
      <c r="P15" s="43" t="s">
        <v>47</v>
      </c>
      <c r="Q15" s="32" t="s">
        <v>35</v>
      </c>
      <c r="R15" s="44" t="s">
        <v>46</v>
      </c>
      <c r="S15" s="107">
        <f t="shared" si="23"/>
        <v>607.125</v>
      </c>
      <c r="T15" s="107">
        <f t="shared" si="24"/>
        <v>1052.3500000000001</v>
      </c>
      <c r="U15" s="145">
        <v>1619</v>
      </c>
      <c r="V15" s="32">
        <f t="shared" si="25"/>
        <v>2428.5</v>
      </c>
      <c r="W15" s="32">
        <f t="shared" si="26"/>
        <v>3238</v>
      </c>
      <c r="X15" s="32">
        <f t="shared" si="27"/>
        <v>1619</v>
      </c>
      <c r="Y15" s="32">
        <f t="shared" si="28"/>
        <v>0</v>
      </c>
      <c r="Z15" s="32">
        <f t="shared" si="29"/>
        <v>0</v>
      </c>
      <c r="AA15" s="32">
        <f t="shared" si="30"/>
        <v>0</v>
      </c>
      <c r="AB15" s="36">
        <v>1024321</v>
      </c>
      <c r="AC15" s="37">
        <v>65557</v>
      </c>
      <c r="AD15" s="49">
        <v>0.65</v>
      </c>
      <c r="AE15" s="38">
        <f t="shared" si="31"/>
        <v>24.696066018884331</v>
      </c>
      <c r="AF15" s="38">
        <f t="shared" si="15"/>
        <v>1619</v>
      </c>
      <c r="AG15" s="38"/>
      <c r="AH15" s="148">
        <v>6.4</v>
      </c>
      <c r="AI15" s="149">
        <v>21.9</v>
      </c>
      <c r="AJ15" s="114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>
      <c r="A16" s="22"/>
      <c r="B16" s="290"/>
      <c r="C16" s="50" t="str">
        <f t="shared" si="20"/>
        <v xml:space="preserve">NOVELA DA TARDE </v>
      </c>
      <c r="D16" s="42" t="str">
        <f t="shared" si="1"/>
        <v>SEG-SEX</v>
      </c>
      <c r="E16" s="42" t="str">
        <f t="shared" si="17"/>
        <v>15H15</v>
      </c>
      <c r="F16" s="25"/>
      <c r="G16" s="26"/>
      <c r="H16" s="106">
        <f t="shared" ref="H16:I16" si="33">AH16</f>
        <v>5.5</v>
      </c>
      <c r="I16" s="106">
        <f t="shared" si="33"/>
        <v>18.8</v>
      </c>
      <c r="J16" s="28">
        <f t="shared" si="22"/>
        <v>56338</v>
      </c>
      <c r="K16" s="28">
        <f t="shared" si="4"/>
        <v>2021</v>
      </c>
      <c r="L16" s="29">
        <f t="shared" si="5"/>
        <v>35.872767936383966</v>
      </c>
      <c r="M16" s="4"/>
      <c r="N16" s="4"/>
      <c r="O16" s="315"/>
      <c r="P16" s="43" t="s">
        <v>48</v>
      </c>
      <c r="Q16" s="32" t="s">
        <v>35</v>
      </c>
      <c r="R16" s="44" t="s">
        <v>129</v>
      </c>
      <c r="S16" s="107">
        <f t="shared" si="23"/>
        <v>757.875</v>
      </c>
      <c r="T16" s="107">
        <f t="shared" si="24"/>
        <v>1010.5</v>
      </c>
      <c r="U16" s="145">
        <v>2021</v>
      </c>
      <c r="V16" s="32">
        <f t="shared" si="25"/>
        <v>3031.5</v>
      </c>
      <c r="W16" s="32">
        <f t="shared" si="26"/>
        <v>4042</v>
      </c>
      <c r="X16" s="32">
        <f t="shared" si="27"/>
        <v>2021</v>
      </c>
      <c r="Y16" s="32">
        <f t="shared" si="28"/>
        <v>0</v>
      </c>
      <c r="Z16" s="32">
        <f>IFERROR(IF(VLOOKUP(P16,$C$8:$F$51,4,0)&lt;&gt;0,VLOOKUP(P16,C15:K52,9,0)/VLOOKUP(P16,C15:H52,6,0),0),"")</f>
        <v>0</v>
      </c>
      <c r="AA16" s="32">
        <f t="shared" si="30"/>
        <v>0</v>
      </c>
      <c r="AB16" s="36">
        <v>1024321</v>
      </c>
      <c r="AC16" s="37">
        <v>56338</v>
      </c>
      <c r="AD16" s="47">
        <v>0.5</v>
      </c>
      <c r="AE16" s="38">
        <f t="shared" si="31"/>
        <v>35.872767936383973</v>
      </c>
      <c r="AF16" s="38">
        <f t="shared" si="15"/>
        <v>2021</v>
      </c>
      <c r="AG16" s="38"/>
      <c r="AH16" s="148">
        <v>5.5</v>
      </c>
      <c r="AI16" s="149">
        <v>18.8</v>
      </c>
      <c r="AJ16" s="114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>
      <c r="A17" s="22"/>
      <c r="B17" s="290"/>
      <c r="C17" s="41" t="str">
        <f t="shared" si="20"/>
        <v>CIDADE ALERTA NACIONAL</v>
      </c>
      <c r="D17" s="42" t="str">
        <f t="shared" si="1"/>
        <v>SEG-SEX</v>
      </c>
      <c r="E17" s="42" t="str">
        <f t="shared" si="17"/>
        <v>16H45</v>
      </c>
      <c r="F17" s="25"/>
      <c r="G17" s="26"/>
      <c r="H17" s="106">
        <f t="shared" ref="H17:I17" si="34">AH17</f>
        <v>3.6</v>
      </c>
      <c r="I17" s="106">
        <f t="shared" si="34"/>
        <v>12.1</v>
      </c>
      <c r="J17" s="28">
        <f t="shared" si="22"/>
        <v>36876</v>
      </c>
      <c r="K17" s="28">
        <f t="shared" si="4"/>
        <v>1534</v>
      </c>
      <c r="L17" s="29">
        <f t="shared" si="5"/>
        <v>41.598871894999455</v>
      </c>
      <c r="M17" s="4"/>
      <c r="N17" s="4"/>
      <c r="O17" s="315"/>
      <c r="P17" s="43" t="s">
        <v>50</v>
      </c>
      <c r="Q17" s="32" t="s">
        <v>35</v>
      </c>
      <c r="R17" s="44" t="s">
        <v>130</v>
      </c>
      <c r="S17" s="107">
        <f t="shared" si="23"/>
        <v>575.25</v>
      </c>
      <c r="T17" s="107">
        <f t="shared" si="24"/>
        <v>997.1</v>
      </c>
      <c r="U17" s="145">
        <v>1534</v>
      </c>
      <c r="V17" s="32">
        <f t="shared" si="25"/>
        <v>2301</v>
      </c>
      <c r="W17" s="32">
        <f t="shared" si="26"/>
        <v>3068</v>
      </c>
      <c r="X17" s="32">
        <f t="shared" si="27"/>
        <v>1534</v>
      </c>
      <c r="Y17" s="32">
        <f t="shared" si="28"/>
        <v>0</v>
      </c>
      <c r="Z17" s="32">
        <f t="shared" ref="Z17:Z18" si="35">IFERROR(IF(VLOOKUP(P17,$C$8:$F$51,4,0)&lt;&gt;0,VLOOKUP(P17,C16:K52,9,0)/VLOOKUP(P17,C16:H52,6,0),0),"")</f>
        <v>0</v>
      </c>
      <c r="AA17" s="32">
        <f t="shared" si="30"/>
        <v>0</v>
      </c>
      <c r="AB17" s="36">
        <v>1024321</v>
      </c>
      <c r="AC17" s="37">
        <v>36876</v>
      </c>
      <c r="AD17" s="49">
        <v>0.65</v>
      </c>
      <c r="AE17" s="38">
        <f t="shared" si="31"/>
        <v>41.598871894999462</v>
      </c>
      <c r="AF17" s="38">
        <f t="shared" si="15"/>
        <v>1534</v>
      </c>
      <c r="AG17" s="38"/>
      <c r="AH17" s="148">
        <v>3.6</v>
      </c>
      <c r="AI17" s="149">
        <v>12.1</v>
      </c>
      <c r="AJ17" s="51"/>
      <c r="AK17" s="4"/>
      <c r="AL17" s="4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>
      <c r="A18" s="22"/>
      <c r="B18" s="290"/>
      <c r="C18" s="23" t="str">
        <f t="shared" si="20"/>
        <v>CIDADE ALERTA SC</v>
      </c>
      <c r="D18" s="24" t="str">
        <f t="shared" si="1"/>
        <v>SEG-SEX</v>
      </c>
      <c r="E18" s="24" t="str">
        <f t="shared" si="17"/>
        <v>18H00</v>
      </c>
      <c r="F18" s="25"/>
      <c r="G18" s="26"/>
      <c r="H18" s="106">
        <f t="shared" ref="H18:I18" si="36">AH18</f>
        <v>4.5</v>
      </c>
      <c r="I18" s="106">
        <f t="shared" si="36"/>
        <v>12.5</v>
      </c>
      <c r="J18" s="28">
        <f t="shared" si="22"/>
        <v>46094</v>
      </c>
      <c r="K18" s="28">
        <f t="shared" si="4"/>
        <v>1478</v>
      </c>
      <c r="L18" s="29">
        <f t="shared" si="5"/>
        <v>32.064910834381912</v>
      </c>
      <c r="M18" s="4"/>
      <c r="N18" s="4"/>
      <c r="O18" s="315"/>
      <c r="P18" s="43" t="s">
        <v>52</v>
      </c>
      <c r="Q18" s="32" t="s">
        <v>35</v>
      </c>
      <c r="R18" s="44" t="s">
        <v>53</v>
      </c>
      <c r="S18" s="107">
        <f t="shared" si="23"/>
        <v>554.25</v>
      </c>
      <c r="T18" s="107">
        <f t="shared" si="24"/>
        <v>960.7</v>
      </c>
      <c r="U18" s="145">
        <v>1478</v>
      </c>
      <c r="V18" s="32">
        <f t="shared" si="25"/>
        <v>2217</v>
      </c>
      <c r="W18" s="32">
        <f t="shared" si="26"/>
        <v>2956</v>
      </c>
      <c r="X18" s="32">
        <f t="shared" si="27"/>
        <v>1478</v>
      </c>
      <c r="Y18" s="32">
        <f t="shared" si="28"/>
        <v>0</v>
      </c>
      <c r="Z18" s="32">
        <f t="shared" si="35"/>
        <v>0</v>
      </c>
      <c r="AA18" s="32">
        <f t="shared" si="30"/>
        <v>0</v>
      </c>
      <c r="AB18" s="36">
        <v>1024321</v>
      </c>
      <c r="AC18" s="37">
        <v>46094</v>
      </c>
      <c r="AD18" s="49">
        <v>0.65</v>
      </c>
      <c r="AE18" s="38">
        <f t="shared" si="31"/>
        <v>32.064910834381912</v>
      </c>
      <c r="AF18" s="38">
        <f t="shared" si="15"/>
        <v>1478</v>
      </c>
      <c r="AG18" s="38"/>
      <c r="AH18" s="148">
        <v>4.5</v>
      </c>
      <c r="AI18" s="149">
        <v>12.5</v>
      </c>
      <c r="AJ18" s="51"/>
      <c r="AK18" s="4"/>
      <c r="AL18" s="4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5.75" customHeight="1">
      <c r="A19" s="22"/>
      <c r="B19" s="290"/>
      <c r="C19" s="23" t="str">
        <f t="shared" si="20"/>
        <v>ND NOTÍCIAS</v>
      </c>
      <c r="D19" s="24" t="str">
        <f t="shared" si="1"/>
        <v>SEG-SEX</v>
      </c>
      <c r="E19" s="24" t="str">
        <f t="shared" si="17"/>
        <v>19H00</v>
      </c>
      <c r="F19" s="25"/>
      <c r="G19" s="26"/>
      <c r="H19" s="106">
        <f t="shared" ref="H19:I19" si="37">AH19</f>
        <v>10</v>
      </c>
      <c r="I19" s="106">
        <f t="shared" si="37"/>
        <v>23.4</v>
      </c>
      <c r="J19" s="28">
        <f t="shared" si="22"/>
        <v>102432</v>
      </c>
      <c r="K19" s="28">
        <f t="shared" si="4"/>
        <v>2533</v>
      </c>
      <c r="L19" s="29">
        <f t="shared" si="5"/>
        <v>24.728600437363323</v>
      </c>
      <c r="M19" s="4"/>
      <c r="N19" s="4"/>
      <c r="O19" s="315"/>
      <c r="P19" s="43" t="s">
        <v>54</v>
      </c>
      <c r="Q19" s="32" t="s">
        <v>35</v>
      </c>
      <c r="R19" s="44" t="s">
        <v>55</v>
      </c>
      <c r="S19" s="107">
        <f t="shared" si="23"/>
        <v>949.875</v>
      </c>
      <c r="T19" s="107">
        <f t="shared" si="24"/>
        <v>1646.45</v>
      </c>
      <c r="U19" s="145">
        <v>2533</v>
      </c>
      <c r="V19" s="32">
        <f t="shared" si="25"/>
        <v>3799.5</v>
      </c>
      <c r="W19" s="32">
        <f t="shared" si="26"/>
        <v>5066</v>
      </c>
      <c r="X19" s="32">
        <f t="shared" si="27"/>
        <v>2533</v>
      </c>
      <c r="Y19" s="32">
        <f t="shared" si="28"/>
        <v>0</v>
      </c>
      <c r="Z19" s="32">
        <f t="shared" ref="Z19:Z22" si="38">IFERROR(IF(VLOOKUP(P19,$C$8:$F$51,4,0)&lt;&gt;0,VLOOKUP(P19,C17:K54,9,0)/VLOOKUP(P19,C17:H54,6,0),0),"")</f>
        <v>0</v>
      </c>
      <c r="AA19" s="32">
        <f t="shared" si="30"/>
        <v>0</v>
      </c>
      <c r="AB19" s="36">
        <v>1024321</v>
      </c>
      <c r="AC19" s="37">
        <v>102432</v>
      </c>
      <c r="AD19" s="49">
        <v>0.65</v>
      </c>
      <c r="AE19" s="38">
        <f t="shared" si="31"/>
        <v>24.728600437363323</v>
      </c>
      <c r="AF19" s="38">
        <f t="shared" si="15"/>
        <v>2533</v>
      </c>
      <c r="AG19" s="38"/>
      <c r="AH19" s="148">
        <v>10</v>
      </c>
      <c r="AI19" s="149">
        <v>23.4</v>
      </c>
      <c r="AJ19" s="4"/>
      <c r="AK19" s="4"/>
      <c r="AL19" s="4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5.75" customHeight="1">
      <c r="A20" s="22"/>
      <c r="B20" s="290"/>
      <c r="C20" s="50" t="str">
        <f t="shared" si="20"/>
        <v>JORNAL DA RECORD</v>
      </c>
      <c r="D20" s="42" t="str">
        <f t="shared" si="1"/>
        <v>SEG-SEX</v>
      </c>
      <c r="E20" s="42" t="str">
        <f t="shared" si="17"/>
        <v>19H50</v>
      </c>
      <c r="F20" s="25"/>
      <c r="G20" s="26"/>
      <c r="H20" s="106">
        <f t="shared" ref="H20:I20" si="39">AH20</f>
        <v>13.6</v>
      </c>
      <c r="I20" s="106">
        <f t="shared" si="39"/>
        <v>26.4</v>
      </c>
      <c r="J20" s="28">
        <f t="shared" si="22"/>
        <v>139308</v>
      </c>
      <c r="K20" s="28">
        <f t="shared" si="4"/>
        <v>3836</v>
      </c>
      <c r="L20" s="29">
        <f t="shared" si="5"/>
        <v>27.536107043385879</v>
      </c>
      <c r="M20" s="4"/>
      <c r="N20" s="4"/>
      <c r="O20" s="315"/>
      <c r="P20" s="43" t="s">
        <v>56</v>
      </c>
      <c r="Q20" s="32" t="s">
        <v>35</v>
      </c>
      <c r="R20" s="44" t="s">
        <v>131</v>
      </c>
      <c r="S20" s="107">
        <f t="shared" si="23"/>
        <v>1438.5</v>
      </c>
      <c r="T20" s="107">
        <f t="shared" si="24"/>
        <v>2493.4</v>
      </c>
      <c r="U20" s="145">
        <v>3836</v>
      </c>
      <c r="V20" s="32">
        <f t="shared" si="25"/>
        <v>5754</v>
      </c>
      <c r="W20" s="32">
        <f t="shared" si="26"/>
        <v>7672</v>
      </c>
      <c r="X20" s="32">
        <f t="shared" si="27"/>
        <v>3836</v>
      </c>
      <c r="Y20" s="32">
        <f t="shared" si="28"/>
        <v>0</v>
      </c>
      <c r="Z20" s="32">
        <f t="shared" si="38"/>
        <v>0</v>
      </c>
      <c r="AA20" s="32">
        <f t="shared" si="30"/>
        <v>0</v>
      </c>
      <c r="AB20" s="36">
        <v>1024321</v>
      </c>
      <c r="AC20" s="37">
        <v>139308</v>
      </c>
      <c r="AD20" s="49">
        <v>0.65</v>
      </c>
      <c r="AE20" s="38">
        <f t="shared" si="31"/>
        <v>27.536107043385879</v>
      </c>
      <c r="AF20" s="38">
        <f t="shared" si="15"/>
        <v>3836</v>
      </c>
      <c r="AG20" s="38"/>
      <c r="AH20" s="148">
        <v>13.6</v>
      </c>
      <c r="AI20" s="149">
        <v>26.4</v>
      </c>
      <c r="AJ20" s="4"/>
      <c r="AK20" s="4"/>
      <c r="AL20" s="4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5.75" customHeight="1">
      <c r="A21" s="22"/>
      <c r="B21" s="290"/>
      <c r="C21" s="50" t="str">
        <f t="shared" si="20"/>
        <v xml:space="preserve">NOVELA 3 </v>
      </c>
      <c r="D21" s="42" t="str">
        <f t="shared" si="1"/>
        <v>SEG-SEX</v>
      </c>
      <c r="E21" s="42" t="str">
        <f t="shared" si="17"/>
        <v>21H00</v>
      </c>
      <c r="F21" s="25"/>
      <c r="G21" s="26"/>
      <c r="H21" s="106">
        <f t="shared" ref="H21:I21" si="40">AH21</f>
        <v>9.1</v>
      </c>
      <c r="I21" s="106">
        <f t="shared" si="40"/>
        <v>16.7</v>
      </c>
      <c r="J21" s="28">
        <f t="shared" si="22"/>
        <v>93213</v>
      </c>
      <c r="K21" s="28">
        <f t="shared" si="4"/>
        <v>2503</v>
      </c>
      <c r="L21" s="29">
        <f t="shared" si="5"/>
        <v>26.852477658695676</v>
      </c>
      <c r="M21" s="4"/>
      <c r="N21" s="4"/>
      <c r="O21" s="315"/>
      <c r="P21" s="43" t="s">
        <v>58</v>
      </c>
      <c r="Q21" s="32" t="s">
        <v>35</v>
      </c>
      <c r="R21" s="44" t="s">
        <v>59</v>
      </c>
      <c r="S21" s="107">
        <f t="shared" si="23"/>
        <v>938.625</v>
      </c>
      <c r="T21" s="107">
        <f t="shared" si="24"/>
        <v>1626.95</v>
      </c>
      <c r="U21" s="145">
        <v>2503</v>
      </c>
      <c r="V21" s="32">
        <f t="shared" si="25"/>
        <v>3754.5</v>
      </c>
      <c r="W21" s="32">
        <f t="shared" si="26"/>
        <v>5006</v>
      </c>
      <c r="X21" s="32">
        <f t="shared" si="27"/>
        <v>2503</v>
      </c>
      <c r="Y21" s="32">
        <f t="shared" si="28"/>
        <v>0</v>
      </c>
      <c r="Z21" s="32">
        <f t="shared" si="38"/>
        <v>0</v>
      </c>
      <c r="AA21" s="32">
        <f t="shared" si="30"/>
        <v>0</v>
      </c>
      <c r="AB21" s="36">
        <v>1024321</v>
      </c>
      <c r="AC21" s="37">
        <v>93213</v>
      </c>
      <c r="AD21" s="49">
        <v>0.65</v>
      </c>
      <c r="AE21" s="38">
        <f t="shared" si="31"/>
        <v>26.852477658695673</v>
      </c>
      <c r="AF21" s="38">
        <f t="shared" si="15"/>
        <v>2503</v>
      </c>
      <c r="AG21" s="38"/>
      <c r="AH21" s="148">
        <v>9.1</v>
      </c>
      <c r="AI21" s="149">
        <v>16.7</v>
      </c>
      <c r="AJ21" s="4"/>
      <c r="AK21" s="40"/>
      <c r="AL21" s="40"/>
      <c r="AM21" s="4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5.75" customHeight="1">
      <c r="A22" s="22"/>
      <c r="B22" s="290"/>
      <c r="C22" s="50" t="str">
        <f t="shared" si="20"/>
        <v xml:space="preserve">NOVELA 22HS </v>
      </c>
      <c r="D22" s="42" t="str">
        <f t="shared" si="1"/>
        <v>SEG-SEX</v>
      </c>
      <c r="E22" s="42" t="str">
        <f t="shared" si="17"/>
        <v>21H45</v>
      </c>
      <c r="F22" s="25"/>
      <c r="G22" s="26"/>
      <c r="H22" s="106">
        <f t="shared" ref="H22:I22" si="41">AH22</f>
        <v>9.1</v>
      </c>
      <c r="I22" s="106">
        <f t="shared" si="41"/>
        <v>16.7</v>
      </c>
      <c r="J22" s="28">
        <f t="shared" si="22"/>
        <v>93213</v>
      </c>
      <c r="K22" s="28">
        <f t="shared" si="4"/>
        <v>1965</v>
      </c>
      <c r="L22" s="29">
        <f t="shared" si="5"/>
        <v>21.080750539087894</v>
      </c>
      <c r="M22" s="4"/>
      <c r="N22" s="4"/>
      <c r="O22" s="315"/>
      <c r="P22" s="43" t="s">
        <v>60</v>
      </c>
      <c r="Q22" s="32" t="s">
        <v>35</v>
      </c>
      <c r="R22" s="44" t="s">
        <v>61</v>
      </c>
      <c r="S22" s="107">
        <f t="shared" si="23"/>
        <v>736.875</v>
      </c>
      <c r="T22" s="107">
        <f t="shared" si="24"/>
        <v>1277.25</v>
      </c>
      <c r="U22" s="145">
        <v>1965</v>
      </c>
      <c r="V22" s="32">
        <f t="shared" si="25"/>
        <v>2947.5</v>
      </c>
      <c r="W22" s="32">
        <f t="shared" si="26"/>
        <v>3930</v>
      </c>
      <c r="X22" s="32">
        <f t="shared" si="27"/>
        <v>1965</v>
      </c>
      <c r="Y22" s="32">
        <f t="shared" si="28"/>
        <v>0</v>
      </c>
      <c r="Z22" s="32">
        <f t="shared" si="38"/>
        <v>0</v>
      </c>
      <c r="AA22" s="32">
        <f t="shared" si="30"/>
        <v>0</v>
      </c>
      <c r="AB22" s="36">
        <v>1024321</v>
      </c>
      <c r="AC22" s="37">
        <v>93213</v>
      </c>
      <c r="AD22" s="49">
        <v>0.65</v>
      </c>
      <c r="AE22" s="38">
        <f t="shared" si="31"/>
        <v>21.080750539087894</v>
      </c>
      <c r="AF22" s="38">
        <f t="shared" si="15"/>
        <v>1965</v>
      </c>
      <c r="AG22" s="38"/>
      <c r="AH22" s="148">
        <v>9.1</v>
      </c>
      <c r="AI22" s="149">
        <v>16.7</v>
      </c>
      <c r="AJ22" s="4"/>
      <c r="AK22" s="40"/>
      <c r="AL22" s="40"/>
      <c r="AM22" s="40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5.75" customHeight="1">
      <c r="A23" s="22"/>
      <c r="B23" s="290"/>
      <c r="C23" s="50" t="str">
        <f t="shared" si="20"/>
        <v>SUPER TELA</v>
      </c>
      <c r="D23" s="42" t="str">
        <f t="shared" si="1"/>
        <v>SEX</v>
      </c>
      <c r="E23" s="42" t="str">
        <f t="shared" si="17"/>
        <v>22H30</v>
      </c>
      <c r="F23" s="25"/>
      <c r="G23" s="26"/>
      <c r="H23" s="106">
        <f t="shared" ref="H23:I23" si="42">AH23</f>
        <v>6.3</v>
      </c>
      <c r="I23" s="106">
        <f t="shared" si="42"/>
        <v>13.9</v>
      </c>
      <c r="J23" s="28">
        <f t="shared" si="22"/>
        <v>64532</v>
      </c>
      <c r="K23" s="28">
        <f t="shared" si="4"/>
        <v>1403</v>
      </c>
      <c r="L23" s="29">
        <f t="shared" si="5"/>
        <v>21.741151676687537</v>
      </c>
      <c r="M23" s="4"/>
      <c r="N23" s="4"/>
      <c r="O23" s="315"/>
      <c r="P23" s="43" t="s">
        <v>62</v>
      </c>
      <c r="Q23" s="32" t="s">
        <v>63</v>
      </c>
      <c r="R23" s="44" t="s">
        <v>90</v>
      </c>
      <c r="S23" s="107">
        <f t="shared" si="23"/>
        <v>526.125</v>
      </c>
      <c r="T23" s="107">
        <f t="shared" si="24"/>
        <v>911.95</v>
      </c>
      <c r="U23" s="145">
        <v>1403</v>
      </c>
      <c r="V23" s="32">
        <f t="shared" si="25"/>
        <v>2104.5</v>
      </c>
      <c r="W23" s="32">
        <f t="shared" si="26"/>
        <v>2806</v>
      </c>
      <c r="X23" s="32">
        <f t="shared" si="27"/>
        <v>1403</v>
      </c>
      <c r="Y23" s="32">
        <f t="shared" si="28"/>
        <v>0</v>
      </c>
      <c r="Z23" s="32">
        <f>IFERROR(IF(VLOOKUP(P23,$C$8:$F$51,4,0)&lt;&gt;0,VLOOKUP(P23,C23:K62,9,0)/VLOOKUP(P23,C23:H62,6,0),0),"")</f>
        <v>0</v>
      </c>
      <c r="AA23" s="32">
        <f t="shared" si="30"/>
        <v>0</v>
      </c>
      <c r="AB23" s="36">
        <v>1024321</v>
      </c>
      <c r="AC23" s="37">
        <v>64532</v>
      </c>
      <c r="AD23" s="49">
        <v>0.65</v>
      </c>
      <c r="AE23" s="38">
        <f t="shared" si="31"/>
        <v>21.741151676687537</v>
      </c>
      <c r="AF23" s="38">
        <f t="shared" si="15"/>
        <v>1403</v>
      </c>
      <c r="AG23" s="38"/>
      <c r="AH23" s="148">
        <v>6.3</v>
      </c>
      <c r="AI23" s="149">
        <v>13.9</v>
      </c>
      <c r="AJ23" s="4"/>
      <c r="AK23" s="4"/>
      <c r="AL23" s="4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5.75" customHeight="1">
      <c r="A24" s="22"/>
      <c r="B24" s="290"/>
      <c r="C24" s="50" t="str">
        <f t="shared" si="20"/>
        <v>A FAZENDA</v>
      </c>
      <c r="D24" s="42" t="str">
        <f t="shared" si="1"/>
        <v>SEG-DOM</v>
      </c>
      <c r="E24" s="42" t="str">
        <f t="shared" si="17"/>
        <v>22h45</v>
      </c>
      <c r="F24" s="25"/>
      <c r="G24" s="26"/>
      <c r="H24" s="106">
        <f t="shared" ref="H24:I24" si="43">AH24</f>
        <v>4.5</v>
      </c>
      <c r="I24" s="106">
        <f t="shared" si="43"/>
        <v>12.1</v>
      </c>
      <c r="J24" s="28">
        <f t="shared" si="22"/>
        <v>46094</v>
      </c>
      <c r="K24" s="28">
        <f t="shared" si="4"/>
        <v>2552</v>
      </c>
      <c r="L24" s="29">
        <f t="shared" si="5"/>
        <v>55.365123443398275</v>
      </c>
      <c r="M24" s="4"/>
      <c r="N24" s="4"/>
      <c r="O24" s="315"/>
      <c r="P24" s="43" t="s">
        <v>65</v>
      </c>
      <c r="Q24" s="32" t="s">
        <v>66</v>
      </c>
      <c r="R24" s="44" t="s">
        <v>132</v>
      </c>
      <c r="S24" s="107">
        <f t="shared" si="23"/>
        <v>957</v>
      </c>
      <c r="T24" s="107">
        <f t="shared" si="24"/>
        <v>1658.8</v>
      </c>
      <c r="U24" s="145">
        <v>2552</v>
      </c>
      <c r="V24" s="32">
        <f t="shared" si="25"/>
        <v>3828</v>
      </c>
      <c r="W24" s="32">
        <f t="shared" si="26"/>
        <v>5104</v>
      </c>
      <c r="X24" s="32">
        <f t="shared" si="27"/>
        <v>2552</v>
      </c>
      <c r="Y24" s="32">
        <f t="shared" si="28"/>
        <v>0</v>
      </c>
      <c r="Z24" s="32">
        <f>IFERROR(IF(VLOOKUP(P24,$C$8:$F$51,4,0)&lt;&gt;0,VLOOKUP(P24,C23:K63,9,0)/VLOOKUP(P24,C23:H63,6,0),0),"")</f>
        <v>0</v>
      </c>
      <c r="AA24" s="32">
        <f t="shared" si="30"/>
        <v>0</v>
      </c>
      <c r="AB24" s="36">
        <v>1024321</v>
      </c>
      <c r="AC24" s="37">
        <v>46094</v>
      </c>
      <c r="AD24" s="49">
        <v>0.65</v>
      </c>
      <c r="AE24" s="38">
        <f t="shared" si="31"/>
        <v>55.365123443398275</v>
      </c>
      <c r="AF24" s="38">
        <f t="shared" si="15"/>
        <v>2552</v>
      </c>
      <c r="AG24" s="38"/>
      <c r="AH24" s="148">
        <v>4.5</v>
      </c>
      <c r="AI24" s="149">
        <v>12.1</v>
      </c>
      <c r="AJ24" s="4"/>
      <c r="AK24" s="4"/>
      <c r="AL24" s="4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5.75" customHeight="1">
      <c r="A25" s="22"/>
      <c r="B25" s="320"/>
      <c r="C25" s="50" t="str">
        <f t="shared" si="20"/>
        <v>SÉRIE PREMIUM</v>
      </c>
      <c r="D25" s="42" t="str">
        <f t="shared" si="1"/>
        <v>SEG</v>
      </c>
      <c r="E25" s="42" t="str">
        <f t="shared" si="17"/>
        <v>23H45</v>
      </c>
      <c r="F25" s="25"/>
      <c r="G25" s="26"/>
      <c r="H25" s="106">
        <f t="shared" ref="H25:I25" si="44">AH25</f>
        <v>4.5</v>
      </c>
      <c r="I25" s="106">
        <f t="shared" si="44"/>
        <v>12.1</v>
      </c>
      <c r="J25" s="28">
        <f t="shared" si="22"/>
        <v>46094</v>
      </c>
      <c r="K25" s="28">
        <f t="shared" si="4"/>
        <v>979</v>
      </c>
      <c r="L25" s="29">
        <f t="shared" si="5"/>
        <v>21.2392068382002</v>
      </c>
      <c r="M25" s="4"/>
      <c r="N25" s="4"/>
      <c r="O25" s="318"/>
      <c r="P25" s="43" t="s">
        <v>68</v>
      </c>
      <c r="Q25" s="32" t="s">
        <v>69</v>
      </c>
      <c r="R25" s="44" t="s">
        <v>133</v>
      </c>
      <c r="S25" s="107">
        <f t="shared" si="23"/>
        <v>367.125</v>
      </c>
      <c r="T25" s="107">
        <f t="shared" si="24"/>
        <v>636.35</v>
      </c>
      <c r="U25" s="145">
        <v>979</v>
      </c>
      <c r="V25" s="32">
        <f t="shared" si="25"/>
        <v>1468.5</v>
      </c>
      <c r="W25" s="32">
        <f t="shared" si="26"/>
        <v>1958</v>
      </c>
      <c r="X25" s="32">
        <f t="shared" si="27"/>
        <v>979</v>
      </c>
      <c r="Y25" s="32">
        <f t="shared" si="28"/>
        <v>0</v>
      </c>
      <c r="Z25" s="32">
        <f>IFERROR(IF(VLOOKUP(P25,$C$8:$F$51,4,0)&lt;&gt;0,VLOOKUP(P25,C23:K63,9,0)/VLOOKUP(P25,C23:H63,6,0),0),"")</f>
        <v>0</v>
      </c>
      <c r="AA25" s="32">
        <f t="shared" si="30"/>
        <v>0</v>
      </c>
      <c r="AB25" s="36">
        <v>1024321</v>
      </c>
      <c r="AC25" s="37">
        <v>46094</v>
      </c>
      <c r="AD25" s="49">
        <v>0.65</v>
      </c>
      <c r="AE25" s="38">
        <f t="shared" si="31"/>
        <v>21.2392068382002</v>
      </c>
      <c r="AF25" s="38">
        <f t="shared" si="15"/>
        <v>979</v>
      </c>
      <c r="AG25" s="38"/>
      <c r="AH25" s="148">
        <v>4.5</v>
      </c>
      <c r="AI25" s="149">
        <v>12.1</v>
      </c>
      <c r="AJ25" s="4"/>
      <c r="AK25" s="4"/>
      <c r="AL25" s="4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5" customHeight="1">
      <c r="A26" s="22"/>
      <c r="B26" s="329" t="s">
        <v>71</v>
      </c>
      <c r="C26" s="50" t="str">
        <f t="shared" si="20"/>
        <v>BRASIL CAMINHONEIRO</v>
      </c>
      <c r="D26" s="42" t="str">
        <f t="shared" si="1"/>
        <v>SÁB</v>
      </c>
      <c r="E26" s="42" t="str">
        <f t="shared" si="17"/>
        <v>07H00</v>
      </c>
      <c r="F26" s="25"/>
      <c r="G26" s="26"/>
      <c r="H26" s="106">
        <f t="shared" ref="H26:I26" si="45">AH26</f>
        <v>8.3000000000000007</v>
      </c>
      <c r="I26" s="106">
        <f t="shared" si="45"/>
        <v>12.9</v>
      </c>
      <c r="J26" s="28">
        <f t="shared" si="22"/>
        <v>85019</v>
      </c>
      <c r="K26" s="28">
        <f t="shared" si="4"/>
        <v>1147</v>
      </c>
      <c r="L26" s="29">
        <f t="shared" si="5"/>
        <v>13.491101988967172</v>
      </c>
      <c r="M26" s="4"/>
      <c r="N26" s="4"/>
      <c r="O26" s="317" t="s">
        <v>71</v>
      </c>
      <c r="P26" s="43" t="s">
        <v>72</v>
      </c>
      <c r="Q26" s="44" t="s">
        <v>73</v>
      </c>
      <c r="R26" s="44" t="s">
        <v>74</v>
      </c>
      <c r="S26" s="107">
        <f t="shared" si="23"/>
        <v>430.125</v>
      </c>
      <c r="T26" s="107">
        <f t="shared" si="24"/>
        <v>573.5</v>
      </c>
      <c r="U26" s="145">
        <v>1147</v>
      </c>
      <c r="V26" s="32">
        <f t="shared" si="25"/>
        <v>1720.5</v>
      </c>
      <c r="W26" s="32">
        <f t="shared" si="26"/>
        <v>2294</v>
      </c>
      <c r="X26" s="32">
        <f t="shared" si="27"/>
        <v>1147</v>
      </c>
      <c r="Y26" s="32">
        <f t="shared" si="28"/>
        <v>0</v>
      </c>
      <c r="Z26" s="32">
        <f>IFERROR(IF(VLOOKUP(P26,$C$8:$F$51,4,0)&lt;&gt;0,VLOOKUP(P26,C26:K64,9,0)/VLOOKUP(P26,C26:H64,6,0),0),"")</f>
        <v>0</v>
      </c>
      <c r="AA26" s="32">
        <f t="shared" si="30"/>
        <v>0</v>
      </c>
      <c r="AB26" s="36">
        <v>1024321</v>
      </c>
      <c r="AC26" s="37">
        <v>85019</v>
      </c>
      <c r="AD26" s="47">
        <v>0.5</v>
      </c>
      <c r="AE26" s="38">
        <f t="shared" si="31"/>
        <v>13.491101988967172</v>
      </c>
      <c r="AF26" s="38">
        <f t="shared" si="15"/>
        <v>1147</v>
      </c>
      <c r="AG26" s="38"/>
      <c r="AH26" s="148">
        <v>8.3000000000000007</v>
      </c>
      <c r="AI26" s="148">
        <v>12.9</v>
      </c>
      <c r="AJ26" s="4"/>
      <c r="AK26" s="4"/>
      <c r="AL26" s="40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5" customHeight="1">
      <c r="A27" s="22"/>
      <c r="B27" s="325"/>
      <c r="C27" s="50" t="str">
        <f t="shared" si="20"/>
        <v>FALA BRASIL - EDIÇÃO DE SÁBADO</v>
      </c>
      <c r="D27" s="42" t="str">
        <f t="shared" si="1"/>
        <v>SÁB</v>
      </c>
      <c r="E27" s="42" t="str">
        <f t="shared" si="17"/>
        <v>07H30</v>
      </c>
      <c r="F27" s="25"/>
      <c r="G27" s="26"/>
      <c r="H27" s="106">
        <f t="shared" ref="H27:I27" si="46">AH27</f>
        <v>8.3000000000000007</v>
      </c>
      <c r="I27" s="106">
        <f t="shared" si="46"/>
        <v>12.9</v>
      </c>
      <c r="J27" s="28">
        <f t="shared" si="22"/>
        <v>85019</v>
      </c>
      <c r="K27" s="28">
        <f t="shared" si="4"/>
        <v>1273</v>
      </c>
      <c r="L27" s="29">
        <f t="shared" si="5"/>
        <v>14.973123654712476</v>
      </c>
      <c r="M27" s="4"/>
      <c r="N27" s="4"/>
      <c r="O27" s="315"/>
      <c r="P27" s="43" t="s">
        <v>75</v>
      </c>
      <c r="Q27" s="44" t="s">
        <v>73</v>
      </c>
      <c r="R27" s="44" t="s">
        <v>76</v>
      </c>
      <c r="S27" s="107">
        <f t="shared" si="23"/>
        <v>477.375</v>
      </c>
      <c r="T27" s="107">
        <f t="shared" si="24"/>
        <v>636.5</v>
      </c>
      <c r="U27" s="145">
        <v>1273</v>
      </c>
      <c r="V27" s="32">
        <f t="shared" si="25"/>
        <v>1909.5</v>
      </c>
      <c r="W27" s="32">
        <f t="shared" si="26"/>
        <v>2546</v>
      </c>
      <c r="X27" s="32">
        <f t="shared" si="27"/>
        <v>1273</v>
      </c>
      <c r="Y27" s="32">
        <f t="shared" si="28"/>
        <v>0</v>
      </c>
      <c r="Z27" s="32">
        <f>IFERROR(IF(VLOOKUP(P27,$C$8:$F$51,4,0)&lt;&gt;0,VLOOKUP(P27,C26:K65,9,0)/VLOOKUP(P27,C26:H65,6,0),0),"")</f>
        <v>0</v>
      </c>
      <c r="AA27" s="32">
        <f t="shared" si="30"/>
        <v>0</v>
      </c>
      <c r="AB27" s="36">
        <v>1024321</v>
      </c>
      <c r="AC27" s="37">
        <v>85019</v>
      </c>
      <c r="AD27" s="47">
        <v>0.5</v>
      </c>
      <c r="AE27" s="38">
        <f t="shared" si="31"/>
        <v>14.973123654712477</v>
      </c>
      <c r="AF27" s="38">
        <f t="shared" si="15"/>
        <v>1273</v>
      </c>
      <c r="AG27" s="38"/>
      <c r="AH27" s="148">
        <v>8.3000000000000007</v>
      </c>
      <c r="AI27" s="148">
        <v>12.9</v>
      </c>
      <c r="AJ27" s="4"/>
      <c r="AK27" s="4"/>
      <c r="AL27" s="4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5" customHeight="1">
      <c r="A28" s="22"/>
      <c r="B28" s="325"/>
      <c r="C28" s="52" t="str">
        <f t="shared" si="20"/>
        <v>BALANÇO GERAL SC - ED SÁBADO - ESTADUAL (1)</v>
      </c>
      <c r="D28" s="24" t="str">
        <f t="shared" si="1"/>
        <v>SÁB</v>
      </c>
      <c r="E28" s="24" t="str">
        <f t="shared" si="17"/>
        <v>12H00</v>
      </c>
      <c r="F28" s="25"/>
      <c r="G28" s="26"/>
      <c r="H28" s="106">
        <f t="shared" ref="H28:I28" si="47">AH28</f>
        <v>8.3000000000000007</v>
      </c>
      <c r="I28" s="106">
        <f t="shared" si="47"/>
        <v>12.9</v>
      </c>
      <c r="J28" s="28">
        <f t="shared" si="22"/>
        <v>85019</v>
      </c>
      <c r="K28" s="28">
        <f t="shared" si="4"/>
        <v>1983</v>
      </c>
      <c r="L28" s="29">
        <f t="shared" si="5"/>
        <v>23.324198120420142</v>
      </c>
      <c r="M28" s="4"/>
      <c r="N28" s="4"/>
      <c r="O28" s="315"/>
      <c r="P28" s="43" t="s">
        <v>77</v>
      </c>
      <c r="Q28" s="44" t="s">
        <v>73</v>
      </c>
      <c r="R28" s="44" t="s">
        <v>78</v>
      </c>
      <c r="S28" s="107">
        <f t="shared" si="23"/>
        <v>743.625</v>
      </c>
      <c r="T28" s="107">
        <f t="shared" si="24"/>
        <v>1288.95</v>
      </c>
      <c r="U28" s="145">
        <v>1983</v>
      </c>
      <c r="V28" s="32">
        <f t="shared" si="25"/>
        <v>2974.5</v>
      </c>
      <c r="W28" s="32">
        <f t="shared" si="26"/>
        <v>3966</v>
      </c>
      <c r="X28" s="32">
        <f t="shared" si="27"/>
        <v>1983</v>
      </c>
      <c r="Y28" s="32">
        <f t="shared" si="28"/>
        <v>0</v>
      </c>
      <c r="Z28" s="32">
        <f>IFERROR(IF(VLOOKUP(P28,$C$8:$F$51,4,0)&lt;&gt;0,VLOOKUP(P28,C26:K65,9,0)/VLOOKUP(P28,C26:H65,6,0),0),"")</f>
        <v>0</v>
      </c>
      <c r="AA28" s="32">
        <f t="shared" si="30"/>
        <v>0</v>
      </c>
      <c r="AB28" s="36">
        <v>1024321</v>
      </c>
      <c r="AC28" s="37">
        <v>85019</v>
      </c>
      <c r="AD28" s="49">
        <v>0.65</v>
      </c>
      <c r="AE28" s="38">
        <f t="shared" si="31"/>
        <v>23.324198120420139</v>
      </c>
      <c r="AF28" s="38">
        <f t="shared" si="15"/>
        <v>1983</v>
      </c>
      <c r="AG28" s="38"/>
      <c r="AH28" s="148">
        <v>8.3000000000000007</v>
      </c>
      <c r="AI28" s="148">
        <v>12.9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5.75" customHeight="1">
      <c r="A29" s="22"/>
      <c r="B29" s="325"/>
      <c r="C29" s="52" t="str">
        <f t="shared" si="20"/>
        <v>CLUBE DA BOLA</v>
      </c>
      <c r="D29" s="24" t="str">
        <f t="shared" si="1"/>
        <v>SÁB</v>
      </c>
      <c r="E29" s="24" t="str">
        <f t="shared" si="17"/>
        <v>13H30</v>
      </c>
      <c r="F29" s="25"/>
      <c r="G29" s="26"/>
      <c r="H29" s="106">
        <f t="shared" ref="H29:I29" si="48">AH29</f>
        <v>8.3000000000000007</v>
      </c>
      <c r="I29" s="106">
        <f t="shared" si="48"/>
        <v>12.9</v>
      </c>
      <c r="J29" s="28">
        <f t="shared" si="22"/>
        <v>85019</v>
      </c>
      <c r="K29" s="28">
        <f t="shared" si="4"/>
        <v>1850</v>
      </c>
      <c r="L29" s="29">
        <f t="shared" si="5"/>
        <v>21.759841917688988</v>
      </c>
      <c r="M29" s="4"/>
      <c r="N29" s="4"/>
      <c r="O29" s="315"/>
      <c r="P29" s="43" t="s">
        <v>79</v>
      </c>
      <c r="Q29" s="44" t="s">
        <v>73</v>
      </c>
      <c r="R29" s="44" t="s">
        <v>80</v>
      </c>
      <c r="S29" s="107">
        <f t="shared" si="23"/>
        <v>693.75</v>
      </c>
      <c r="T29" s="107">
        <f t="shared" si="24"/>
        <v>1202.5</v>
      </c>
      <c r="U29" s="145">
        <v>1850</v>
      </c>
      <c r="V29" s="32">
        <f t="shared" si="25"/>
        <v>2775</v>
      </c>
      <c r="W29" s="32">
        <f t="shared" si="26"/>
        <v>3700</v>
      </c>
      <c r="X29" s="32">
        <f t="shared" si="27"/>
        <v>1850</v>
      </c>
      <c r="Y29" s="32">
        <f t="shared" si="28"/>
        <v>0</v>
      </c>
      <c r="Z29" s="32">
        <f>IFERROR(IF(VLOOKUP(P29,$C$8:$F$51,4,0)&lt;&gt;0,VLOOKUP(P29,C26:K66,9,0)/VLOOKUP(P29,C26:H66,6,0),0),"")</f>
        <v>0</v>
      </c>
      <c r="AA29" s="32">
        <f t="shared" si="30"/>
        <v>0</v>
      </c>
      <c r="AB29" s="36">
        <v>1024321</v>
      </c>
      <c r="AC29" s="37">
        <v>85019</v>
      </c>
      <c r="AD29" s="49">
        <v>0.65</v>
      </c>
      <c r="AE29" s="38">
        <f t="shared" si="31"/>
        <v>21.759841917688984</v>
      </c>
      <c r="AF29" s="38">
        <f t="shared" si="15"/>
        <v>1850</v>
      </c>
      <c r="AG29" s="38"/>
      <c r="AH29" s="148">
        <v>8.3000000000000007</v>
      </c>
      <c r="AI29" s="148">
        <v>12.9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5.75" customHeight="1">
      <c r="A30" s="22"/>
      <c r="B30" s="325"/>
      <c r="C30" s="53" t="str">
        <f t="shared" si="20"/>
        <v>CINE AVENTURA</v>
      </c>
      <c r="D30" s="42" t="str">
        <f t="shared" si="1"/>
        <v>SÁB</v>
      </c>
      <c r="E30" s="42" t="str">
        <f t="shared" si="17"/>
        <v>15H00</v>
      </c>
      <c r="F30" s="25"/>
      <c r="G30" s="26"/>
      <c r="H30" s="106">
        <f t="shared" ref="H30:I30" si="49">AH30</f>
        <v>8.3000000000000007</v>
      </c>
      <c r="I30" s="106">
        <f t="shared" si="49"/>
        <v>12.9</v>
      </c>
      <c r="J30" s="28">
        <f t="shared" si="22"/>
        <v>85019</v>
      </c>
      <c r="K30" s="28">
        <f t="shared" si="4"/>
        <v>824</v>
      </c>
      <c r="L30" s="29">
        <f t="shared" si="5"/>
        <v>9.6919512109057973</v>
      </c>
      <c r="M30" s="4"/>
      <c r="N30" s="4"/>
      <c r="O30" s="315"/>
      <c r="P30" s="54" t="s">
        <v>81</v>
      </c>
      <c r="Q30" s="44" t="s">
        <v>73</v>
      </c>
      <c r="R30" s="44" t="s">
        <v>82</v>
      </c>
      <c r="S30" s="107">
        <f t="shared" si="23"/>
        <v>309</v>
      </c>
      <c r="T30" s="107">
        <f t="shared" si="24"/>
        <v>535.6</v>
      </c>
      <c r="U30" s="145">
        <v>824</v>
      </c>
      <c r="V30" s="32">
        <f t="shared" si="25"/>
        <v>1236</v>
      </c>
      <c r="W30" s="32">
        <f t="shared" si="26"/>
        <v>1648</v>
      </c>
      <c r="X30" s="32">
        <f t="shared" si="27"/>
        <v>824</v>
      </c>
      <c r="Y30" s="32">
        <f t="shared" si="28"/>
        <v>0</v>
      </c>
      <c r="Z30" s="32">
        <f t="shared" ref="Z30:Z32" si="50">IFERROR(IF(VLOOKUP(P30,$C$8:$F$51,4,0)&lt;&gt;0,VLOOKUP(P30,C28:K67,9,0)/VLOOKUP(P30,C28:H67,6,0),0),"")</f>
        <v>0</v>
      </c>
      <c r="AA30" s="32">
        <f t="shared" si="30"/>
        <v>0</v>
      </c>
      <c r="AB30" s="36">
        <v>1024321</v>
      </c>
      <c r="AC30" s="37">
        <v>85019</v>
      </c>
      <c r="AD30" s="49">
        <v>0.65</v>
      </c>
      <c r="AE30" s="38">
        <f t="shared" si="31"/>
        <v>9.6919512109057973</v>
      </c>
      <c r="AF30" s="38">
        <f t="shared" si="15"/>
        <v>824</v>
      </c>
      <c r="AG30" s="38"/>
      <c r="AH30" s="148">
        <v>8.3000000000000007</v>
      </c>
      <c r="AI30" s="148">
        <v>12.9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5.75" customHeight="1">
      <c r="A31" s="22"/>
      <c r="B31" s="325"/>
      <c r="C31" s="53" t="str">
        <f t="shared" si="20"/>
        <v>CIDADE ALERTA - EDIÇÃO DE SÁBADO 1</v>
      </c>
      <c r="D31" s="42" t="str">
        <f t="shared" si="1"/>
        <v>SÁB</v>
      </c>
      <c r="E31" s="42" t="str">
        <f t="shared" si="17"/>
        <v>17H00</v>
      </c>
      <c r="F31" s="25"/>
      <c r="G31" s="26"/>
      <c r="H31" s="106">
        <f t="shared" ref="H31:I31" si="51">AH31</f>
        <v>8.3000000000000007</v>
      </c>
      <c r="I31" s="106">
        <f t="shared" si="51"/>
        <v>12.9</v>
      </c>
      <c r="J31" s="28">
        <f t="shared" si="22"/>
        <v>85019</v>
      </c>
      <c r="K31" s="28">
        <f t="shared" si="4"/>
        <v>1519</v>
      </c>
      <c r="L31" s="29">
        <f t="shared" si="5"/>
        <v>17.866594525929496</v>
      </c>
      <c r="M31" s="4"/>
      <c r="N31" s="4"/>
      <c r="O31" s="315"/>
      <c r="P31" s="43" t="s">
        <v>83</v>
      </c>
      <c r="Q31" s="44" t="s">
        <v>73</v>
      </c>
      <c r="R31" s="44" t="s">
        <v>84</v>
      </c>
      <c r="S31" s="107">
        <f t="shared" si="23"/>
        <v>569.625</v>
      </c>
      <c r="T31" s="107">
        <f t="shared" si="24"/>
        <v>987.35</v>
      </c>
      <c r="U31" s="145">
        <v>1519</v>
      </c>
      <c r="V31" s="32">
        <f t="shared" si="25"/>
        <v>2278.5</v>
      </c>
      <c r="W31" s="32">
        <f t="shared" si="26"/>
        <v>3038</v>
      </c>
      <c r="X31" s="32">
        <f t="shared" si="27"/>
        <v>1519</v>
      </c>
      <c r="Y31" s="32">
        <f t="shared" si="28"/>
        <v>0</v>
      </c>
      <c r="Z31" s="32">
        <f t="shared" si="50"/>
        <v>0</v>
      </c>
      <c r="AA31" s="32">
        <f t="shared" si="30"/>
        <v>0</v>
      </c>
      <c r="AB31" s="36">
        <v>1024321</v>
      </c>
      <c r="AC31" s="37">
        <v>85019</v>
      </c>
      <c r="AD31" s="49">
        <v>0.65</v>
      </c>
      <c r="AE31" s="38">
        <f t="shared" si="31"/>
        <v>17.866594525929496</v>
      </c>
      <c r="AF31" s="38">
        <f t="shared" si="15"/>
        <v>1519</v>
      </c>
      <c r="AG31" s="38"/>
      <c r="AH31" s="148">
        <v>8.3000000000000007</v>
      </c>
      <c r="AI31" s="148">
        <v>12.9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5.75" customHeight="1">
      <c r="A32" s="22"/>
      <c r="B32" s="325"/>
      <c r="C32" s="53" t="str">
        <f t="shared" si="20"/>
        <v>JORNAL DA RECORD - EDIÇÃO DE SÁBADO</v>
      </c>
      <c r="D32" s="42" t="str">
        <f t="shared" si="1"/>
        <v>SÁB</v>
      </c>
      <c r="E32" s="42" t="str">
        <f t="shared" si="17"/>
        <v>19H45</v>
      </c>
      <c r="F32" s="25"/>
      <c r="G32" s="26"/>
      <c r="H32" s="106">
        <f t="shared" ref="H32:I32" si="52">AH32</f>
        <v>8.3000000000000007</v>
      </c>
      <c r="I32" s="106">
        <f t="shared" si="52"/>
        <v>12.9</v>
      </c>
      <c r="J32" s="28">
        <f t="shared" si="22"/>
        <v>85019</v>
      </c>
      <c r="K32" s="28">
        <f t="shared" si="4"/>
        <v>3514</v>
      </c>
      <c r="L32" s="29">
        <f t="shared" si="5"/>
        <v>41.331937566896812</v>
      </c>
      <c r="M32" s="4"/>
      <c r="N32" s="4"/>
      <c r="O32" s="315"/>
      <c r="P32" s="43" t="s">
        <v>85</v>
      </c>
      <c r="Q32" s="44" t="s">
        <v>73</v>
      </c>
      <c r="R32" s="44" t="s">
        <v>86</v>
      </c>
      <c r="S32" s="107">
        <f t="shared" si="23"/>
        <v>1317.75</v>
      </c>
      <c r="T32" s="107">
        <f t="shared" si="24"/>
        <v>2284.1</v>
      </c>
      <c r="U32" s="145">
        <v>3514</v>
      </c>
      <c r="V32" s="32">
        <f t="shared" si="25"/>
        <v>5271</v>
      </c>
      <c r="W32" s="32">
        <f t="shared" si="26"/>
        <v>7028</v>
      </c>
      <c r="X32" s="32">
        <f t="shared" si="27"/>
        <v>3514</v>
      </c>
      <c r="Y32" s="32">
        <f t="shared" si="28"/>
        <v>0</v>
      </c>
      <c r="Z32" s="32">
        <f t="shared" si="50"/>
        <v>0</v>
      </c>
      <c r="AA32" s="32">
        <f t="shared" si="30"/>
        <v>0</v>
      </c>
      <c r="AB32" s="36">
        <v>1024321</v>
      </c>
      <c r="AC32" s="37">
        <v>85019</v>
      </c>
      <c r="AD32" s="49">
        <v>0.65</v>
      </c>
      <c r="AE32" s="38">
        <f t="shared" si="31"/>
        <v>41.331937566896812</v>
      </c>
      <c r="AF32" s="38">
        <f t="shared" si="15"/>
        <v>3514</v>
      </c>
      <c r="AG32" s="38"/>
      <c r="AH32" s="148">
        <v>8.3000000000000007</v>
      </c>
      <c r="AI32" s="148">
        <v>12.9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</row>
    <row r="33" spans="1:55" ht="15.75" customHeight="1">
      <c r="A33" s="22"/>
      <c r="B33" s="325"/>
      <c r="C33" s="53" t="str">
        <f t="shared" si="20"/>
        <v xml:space="preserve">NOVELA 3 - MELHORES MOMENTOS </v>
      </c>
      <c r="D33" s="42" t="str">
        <f t="shared" si="1"/>
        <v>SAB</v>
      </c>
      <c r="E33" s="42" t="str">
        <f t="shared" si="17"/>
        <v>21H00</v>
      </c>
      <c r="F33" s="25"/>
      <c r="G33" s="26"/>
      <c r="H33" s="106">
        <f t="shared" ref="H33:I33" si="53">AH33</f>
        <v>8.3000000000000007</v>
      </c>
      <c r="I33" s="106">
        <f t="shared" si="53"/>
        <v>12.9</v>
      </c>
      <c r="J33" s="28">
        <f t="shared" si="22"/>
        <v>85019</v>
      </c>
      <c r="K33" s="28">
        <f t="shared" si="4"/>
        <v>1714</v>
      </c>
      <c r="L33" s="29">
        <f t="shared" si="5"/>
        <v>20.160199484821039</v>
      </c>
      <c r="M33" s="4"/>
      <c r="N33" s="4"/>
      <c r="O33" s="315"/>
      <c r="P33" s="43" t="s">
        <v>87</v>
      </c>
      <c r="Q33" s="44" t="s">
        <v>88</v>
      </c>
      <c r="R33" s="44" t="s">
        <v>59</v>
      </c>
      <c r="S33" s="107">
        <f t="shared" si="23"/>
        <v>642.75</v>
      </c>
      <c r="T33" s="107">
        <f t="shared" si="24"/>
        <v>1114.1000000000001</v>
      </c>
      <c r="U33" s="145">
        <v>1714</v>
      </c>
      <c r="V33" s="32">
        <f t="shared" si="25"/>
        <v>2571</v>
      </c>
      <c r="W33" s="32">
        <f t="shared" si="26"/>
        <v>3428</v>
      </c>
      <c r="X33" s="32">
        <f t="shared" si="27"/>
        <v>1714</v>
      </c>
      <c r="Y33" s="32">
        <f t="shared" si="28"/>
        <v>0</v>
      </c>
      <c r="Z33" s="32">
        <v>0</v>
      </c>
      <c r="AA33" s="32">
        <f t="shared" si="30"/>
        <v>0</v>
      </c>
      <c r="AB33" s="36">
        <v>1024321</v>
      </c>
      <c r="AC33" s="37">
        <v>85019</v>
      </c>
      <c r="AD33" s="49">
        <v>0.65</v>
      </c>
      <c r="AE33" s="38">
        <f t="shared" si="31"/>
        <v>20.160199484821042</v>
      </c>
      <c r="AF33" s="38">
        <f t="shared" si="15"/>
        <v>1714</v>
      </c>
      <c r="AG33" s="38"/>
      <c r="AH33" s="148">
        <v>8.3000000000000007</v>
      </c>
      <c r="AI33" s="148">
        <v>12.9</v>
      </c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15.75" customHeight="1">
      <c r="A34" s="22"/>
      <c r="B34" s="330"/>
      <c r="C34" s="53" t="str">
        <f t="shared" si="20"/>
        <v>TELA MÁXIMA</v>
      </c>
      <c r="D34" s="42" t="str">
        <f t="shared" si="1"/>
        <v>SÁB</v>
      </c>
      <c r="E34" s="42" t="str">
        <f t="shared" si="17"/>
        <v>22H30</v>
      </c>
      <c r="F34" s="25"/>
      <c r="G34" s="26"/>
      <c r="H34" s="106">
        <f t="shared" ref="H34:I34" si="54">AH34</f>
        <v>8.3000000000000007</v>
      </c>
      <c r="I34" s="106">
        <f t="shared" si="54"/>
        <v>12.9</v>
      </c>
      <c r="J34" s="28">
        <f t="shared" si="22"/>
        <v>85019</v>
      </c>
      <c r="K34" s="28">
        <f t="shared" si="4"/>
        <v>1369</v>
      </c>
      <c r="L34" s="29">
        <f t="shared" si="5"/>
        <v>16.10228301908985</v>
      </c>
      <c r="M34" s="4"/>
      <c r="N34" s="4"/>
      <c r="O34" s="318"/>
      <c r="P34" s="43" t="s">
        <v>89</v>
      </c>
      <c r="Q34" s="44" t="s">
        <v>73</v>
      </c>
      <c r="R34" s="44" t="s">
        <v>90</v>
      </c>
      <c r="S34" s="107">
        <f t="shared" si="23"/>
        <v>513.375</v>
      </c>
      <c r="T34" s="107">
        <f t="shared" si="24"/>
        <v>889.85</v>
      </c>
      <c r="U34" s="145">
        <v>1369</v>
      </c>
      <c r="V34" s="32">
        <f t="shared" si="25"/>
        <v>2053.5</v>
      </c>
      <c r="W34" s="32">
        <f t="shared" si="26"/>
        <v>2738</v>
      </c>
      <c r="X34" s="32">
        <f t="shared" si="27"/>
        <v>1369</v>
      </c>
      <c r="Y34" s="32">
        <f t="shared" si="28"/>
        <v>0</v>
      </c>
      <c r="Z34" s="32">
        <f>IFERROR(IF(VLOOKUP(P34,$C$8:$F$51,4,0)&lt;&gt;0,VLOOKUP(P34,C32:K71,9,0)/VLOOKUP(P34,C32:H71,6,0),0),"")</f>
        <v>0</v>
      </c>
      <c r="AA34" s="32">
        <f t="shared" si="30"/>
        <v>0</v>
      </c>
      <c r="AB34" s="36">
        <v>1024321</v>
      </c>
      <c r="AC34" s="37">
        <v>85019</v>
      </c>
      <c r="AD34" s="49">
        <v>0.65</v>
      </c>
      <c r="AE34" s="38">
        <f t="shared" si="31"/>
        <v>16.10228301908985</v>
      </c>
      <c r="AF34" s="38">
        <f t="shared" si="15"/>
        <v>1369</v>
      </c>
      <c r="AG34" s="38"/>
      <c r="AH34" s="148">
        <v>8.3000000000000007</v>
      </c>
      <c r="AI34" s="148">
        <v>12.9</v>
      </c>
      <c r="AJ34" s="40"/>
      <c r="AK34" s="40"/>
      <c r="AL34" s="40"/>
      <c r="AM34" s="40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4.25" customHeight="1">
      <c r="A35" s="22"/>
      <c r="B35" s="331" t="s">
        <v>91</v>
      </c>
      <c r="C35" s="52" t="str">
        <f t="shared" si="20"/>
        <v>AGRO SAÚDE E COOPERAÇÃO</v>
      </c>
      <c r="D35" s="24" t="str">
        <f t="shared" si="1"/>
        <v>DOM</v>
      </c>
      <c r="E35" s="24" t="str">
        <f t="shared" si="17"/>
        <v>09H00</v>
      </c>
      <c r="F35" s="25"/>
      <c r="G35" s="26"/>
      <c r="H35" s="106">
        <f t="shared" ref="H35:I35" si="55">AH35</f>
        <v>8.3000000000000007</v>
      </c>
      <c r="I35" s="106">
        <f t="shared" si="55"/>
        <v>12.9</v>
      </c>
      <c r="J35" s="28">
        <f t="shared" si="22"/>
        <v>85019</v>
      </c>
      <c r="K35" s="28">
        <f t="shared" si="4"/>
        <v>1017</v>
      </c>
      <c r="L35" s="29">
        <f t="shared" si="5"/>
        <v>11.962032016372811</v>
      </c>
      <c r="M35" s="4"/>
      <c r="N35" s="4"/>
      <c r="O35" s="317" t="s">
        <v>91</v>
      </c>
      <c r="P35" s="43" t="s">
        <v>92</v>
      </c>
      <c r="Q35" s="44" t="s">
        <v>93</v>
      </c>
      <c r="R35" s="44" t="s">
        <v>94</v>
      </c>
      <c r="S35" s="107">
        <f t="shared" si="23"/>
        <v>381.375</v>
      </c>
      <c r="T35" s="107">
        <f t="shared" si="24"/>
        <v>661.05000000000007</v>
      </c>
      <c r="U35" s="145">
        <v>1017</v>
      </c>
      <c r="V35" s="32">
        <f t="shared" si="25"/>
        <v>1525.5</v>
      </c>
      <c r="W35" s="32">
        <f t="shared" si="26"/>
        <v>2034</v>
      </c>
      <c r="X35" s="32">
        <f t="shared" si="27"/>
        <v>1017</v>
      </c>
      <c r="Y35" s="32">
        <f t="shared" si="28"/>
        <v>0</v>
      </c>
      <c r="Z35" s="32">
        <f>IFERROR(IF(VLOOKUP(P35,$C$8:$F$51,4,0)&lt;&gt;0,VLOOKUP(P35,C35:K73,9,0)/VLOOKUP(P35,C35:H73,6,0),0),"")</f>
        <v>0</v>
      </c>
      <c r="AA35" s="32">
        <f t="shared" si="30"/>
        <v>0</v>
      </c>
      <c r="AB35" s="36">
        <v>1024321</v>
      </c>
      <c r="AC35" s="37">
        <v>85019</v>
      </c>
      <c r="AD35" s="49">
        <v>0.65</v>
      </c>
      <c r="AE35" s="38">
        <f t="shared" si="31"/>
        <v>11.96203201637281</v>
      </c>
      <c r="AF35" s="38">
        <f t="shared" si="15"/>
        <v>1017</v>
      </c>
      <c r="AG35" s="38"/>
      <c r="AH35" s="148">
        <v>8.3000000000000007</v>
      </c>
      <c r="AI35" s="148">
        <v>12.9</v>
      </c>
      <c r="AJ35" s="40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5.75" customHeight="1">
      <c r="A36" s="22"/>
      <c r="B36" s="332"/>
      <c r="C36" s="56"/>
      <c r="D36" s="24" t="str">
        <f t="shared" si="1"/>
        <v/>
      </c>
      <c r="E36" s="24" t="str">
        <f t="shared" si="17"/>
        <v/>
      </c>
      <c r="F36" s="25"/>
      <c r="G36" s="26"/>
      <c r="H36" s="106"/>
      <c r="I36" s="106"/>
      <c r="J36" s="28"/>
      <c r="K36" s="28" t="str">
        <f t="shared" si="4"/>
        <v/>
      </c>
      <c r="L36" s="29" t="str">
        <f t="shared" si="5"/>
        <v/>
      </c>
      <c r="M36" s="4"/>
      <c r="N36" s="4"/>
      <c r="O36" s="315"/>
      <c r="P36" s="43"/>
      <c r="Q36" s="43"/>
      <c r="R36" s="43"/>
      <c r="S36" s="107"/>
      <c r="T36" s="107"/>
      <c r="U36" s="145"/>
      <c r="V36" s="32"/>
      <c r="W36" s="32"/>
      <c r="X36" s="32"/>
      <c r="Y36" s="32"/>
      <c r="Z36" s="32"/>
      <c r="AA36" s="32"/>
      <c r="AB36" s="36"/>
      <c r="AC36" s="37"/>
      <c r="AD36" s="49"/>
      <c r="AE36" s="38"/>
      <c r="AF36" s="38" t="str">
        <f t="shared" si="15"/>
        <v/>
      </c>
      <c r="AG36" s="38"/>
      <c r="AH36" s="148"/>
      <c r="AI36" s="148"/>
      <c r="AJ36" s="40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5" customHeight="1">
      <c r="A37" s="22"/>
      <c r="B37" s="332"/>
      <c r="C37" s="56"/>
      <c r="D37" s="24" t="str">
        <f t="shared" si="1"/>
        <v/>
      </c>
      <c r="E37" s="24" t="str">
        <f t="shared" si="17"/>
        <v/>
      </c>
      <c r="F37" s="25"/>
      <c r="G37" s="26"/>
      <c r="H37" s="106"/>
      <c r="I37" s="106"/>
      <c r="J37" s="28"/>
      <c r="K37" s="28" t="str">
        <f t="shared" si="4"/>
        <v/>
      </c>
      <c r="L37" s="29" t="str">
        <f t="shared" si="5"/>
        <v/>
      </c>
      <c r="M37" s="4"/>
      <c r="N37" s="4"/>
      <c r="O37" s="315"/>
      <c r="P37" s="43"/>
      <c r="Q37" s="43"/>
      <c r="R37" s="43"/>
      <c r="S37" s="107"/>
      <c r="T37" s="107"/>
      <c r="U37" s="145"/>
      <c r="V37" s="32"/>
      <c r="W37" s="32"/>
      <c r="X37" s="32"/>
      <c r="Y37" s="32"/>
      <c r="Z37" s="32"/>
      <c r="AA37" s="32"/>
      <c r="AB37" s="36"/>
      <c r="AC37" s="37"/>
      <c r="AD37" s="49"/>
      <c r="AE37" s="38"/>
      <c r="AF37" s="38" t="str">
        <f t="shared" si="15"/>
        <v/>
      </c>
      <c r="AG37" s="38"/>
      <c r="AH37" s="148"/>
      <c r="AI37" s="148"/>
      <c r="AJ37" s="40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5.75" customHeight="1">
      <c r="A38" s="55"/>
      <c r="B38" s="332"/>
      <c r="C38" s="58" t="str">
        <f t="shared" ref="C38:C42" si="56">P38</f>
        <v>CINE MAIOR</v>
      </c>
      <c r="D38" s="42" t="str">
        <f t="shared" si="1"/>
        <v>DOM</v>
      </c>
      <c r="E38" s="42" t="str">
        <f t="shared" si="17"/>
        <v>13H15</v>
      </c>
      <c r="F38" s="25"/>
      <c r="G38" s="26"/>
      <c r="H38" s="106">
        <f t="shared" ref="H38:I38" si="57">AH38</f>
        <v>8.3000000000000007</v>
      </c>
      <c r="I38" s="106">
        <f t="shared" si="57"/>
        <v>12.9</v>
      </c>
      <c r="J38" s="28">
        <f t="shared" ref="J38:J46" si="58">AC38</f>
        <v>85019</v>
      </c>
      <c r="K38" s="28">
        <f t="shared" si="4"/>
        <v>1450</v>
      </c>
      <c r="L38" s="29">
        <f t="shared" si="5"/>
        <v>17.055011232783261</v>
      </c>
      <c r="M38" s="4"/>
      <c r="N38" s="4"/>
      <c r="O38" s="315"/>
      <c r="P38" s="43" t="s">
        <v>98</v>
      </c>
      <c r="Q38" s="44" t="s">
        <v>93</v>
      </c>
      <c r="R38" s="44" t="s">
        <v>134</v>
      </c>
      <c r="S38" s="107">
        <f t="shared" ref="S38:S42" si="59">IF(U38="","",(U38*0.375))</f>
        <v>543.75</v>
      </c>
      <c r="T38" s="107">
        <f t="shared" ref="T38:T46" si="60">IF(U38="","",(U38*AD38))</f>
        <v>942.5</v>
      </c>
      <c r="U38" s="145">
        <v>1450</v>
      </c>
      <c r="V38" s="32">
        <f t="shared" ref="V38:V46" si="61">IF(U38="","",(U38*1.5))</f>
        <v>2175</v>
      </c>
      <c r="W38" s="32">
        <f t="shared" ref="W38:W46" si="62">IF(U38="","",(U38*2))</f>
        <v>2900</v>
      </c>
      <c r="X38" s="32">
        <f t="shared" ref="X38:X41" si="63">IFERROR(VLOOKUP(P38,$C$8:$K$51,9,0)-((VLOOKUP(P38,$C$8:$G$51,5,0)/100)*VLOOKUP(P38,$C$8:$K$51,9,0)),"")</f>
        <v>1450</v>
      </c>
      <c r="Y38" s="32">
        <f t="shared" ref="Y38:Y41" si="64">IFERROR(X38*VLOOKUP(P38,$C$8:$F$51,4,0),"")</f>
        <v>0</v>
      </c>
      <c r="Z38" s="32">
        <f t="shared" ref="Z38:Z39" si="65">IFERROR(IF(VLOOKUP(P38,$C$8:$F$51,4,0)&lt;&gt;0,VLOOKUP(P38,C37:K76,9,0)/VLOOKUP(P38,C37:H76,6,0),0),"")</f>
        <v>0</v>
      </c>
      <c r="AA38" s="32">
        <f t="shared" ref="AA38:AA42" si="66">IFERROR(IF(VLOOKUP(P38,$C$8:$F$52,4,0)&lt;&gt;0,AC38*VLOOKUP(P38,$C$8:$F$52,4,0),0),"")</f>
        <v>0</v>
      </c>
      <c r="AB38" s="36">
        <v>1024321</v>
      </c>
      <c r="AC38" s="37">
        <v>85019</v>
      </c>
      <c r="AD38" s="49">
        <v>0.65</v>
      </c>
      <c r="AE38" s="38">
        <f t="shared" ref="AE38:AE46" si="67">U38/AC38*1000</f>
        <v>17.055011232783261</v>
      </c>
      <c r="AF38" s="38">
        <f t="shared" si="15"/>
        <v>1450</v>
      </c>
      <c r="AG38" s="38"/>
      <c r="AH38" s="148">
        <v>8.3000000000000007</v>
      </c>
      <c r="AI38" s="148">
        <v>12.9</v>
      </c>
      <c r="AJ38" s="40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5.75" customHeight="1">
      <c r="A39" s="55"/>
      <c r="B39" s="332"/>
      <c r="C39" s="58" t="str">
        <f t="shared" si="56"/>
        <v>HORA DO FARO</v>
      </c>
      <c r="D39" s="42" t="str">
        <f t="shared" si="1"/>
        <v>DOM</v>
      </c>
      <c r="E39" s="42" t="str">
        <f t="shared" si="17"/>
        <v>15H15</v>
      </c>
      <c r="F39" s="25"/>
      <c r="G39" s="26"/>
      <c r="H39" s="106">
        <f t="shared" ref="H39:I39" si="68">AH39</f>
        <v>8.3000000000000007</v>
      </c>
      <c r="I39" s="106">
        <f t="shared" si="68"/>
        <v>12.9</v>
      </c>
      <c r="J39" s="28">
        <f t="shared" si="58"/>
        <v>85019</v>
      </c>
      <c r="K39" s="28">
        <f t="shared" si="4"/>
        <v>2017</v>
      </c>
      <c r="L39" s="29">
        <f t="shared" si="5"/>
        <v>23.724108728637127</v>
      </c>
      <c r="M39" s="4"/>
      <c r="N39" s="4"/>
      <c r="O39" s="315"/>
      <c r="P39" s="43" t="s">
        <v>99</v>
      </c>
      <c r="Q39" s="44" t="s">
        <v>93</v>
      </c>
      <c r="R39" s="44" t="s">
        <v>129</v>
      </c>
      <c r="S39" s="107">
        <f t="shared" si="59"/>
        <v>756.375</v>
      </c>
      <c r="T39" s="107">
        <f t="shared" si="60"/>
        <v>1311.05</v>
      </c>
      <c r="U39" s="145">
        <v>2017</v>
      </c>
      <c r="V39" s="32">
        <f t="shared" si="61"/>
        <v>3025.5</v>
      </c>
      <c r="W39" s="32">
        <f t="shared" si="62"/>
        <v>4034</v>
      </c>
      <c r="X39" s="32">
        <f t="shared" si="63"/>
        <v>2017</v>
      </c>
      <c r="Y39" s="32">
        <f t="shared" si="64"/>
        <v>0</v>
      </c>
      <c r="Z39" s="32">
        <f t="shared" si="65"/>
        <v>0</v>
      </c>
      <c r="AA39" s="32">
        <f t="shared" si="66"/>
        <v>0</v>
      </c>
      <c r="AB39" s="36">
        <v>1024321</v>
      </c>
      <c r="AC39" s="37">
        <v>85019</v>
      </c>
      <c r="AD39" s="49">
        <v>0.65</v>
      </c>
      <c r="AE39" s="38">
        <f t="shared" si="67"/>
        <v>23.724108728637127</v>
      </c>
      <c r="AF39" s="38">
        <f t="shared" si="15"/>
        <v>2017</v>
      </c>
      <c r="AG39" s="38"/>
      <c r="AH39" s="148">
        <v>8.3000000000000007</v>
      </c>
      <c r="AI39" s="148">
        <v>12.9</v>
      </c>
      <c r="AJ39" s="40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.75" customHeight="1">
      <c r="A40" s="55"/>
      <c r="B40" s="332"/>
      <c r="C40" s="58" t="str">
        <f t="shared" si="56"/>
        <v>DOMINGO ESPETACULAR</v>
      </c>
      <c r="D40" s="42" t="str">
        <f t="shared" si="1"/>
        <v>DOM</v>
      </c>
      <c r="E40" s="42" t="str">
        <f t="shared" si="17"/>
        <v>19H45</v>
      </c>
      <c r="F40" s="25"/>
      <c r="G40" s="26"/>
      <c r="H40" s="106">
        <f t="shared" ref="H40:I40" si="69">AH40</f>
        <v>8.3000000000000007</v>
      </c>
      <c r="I40" s="106">
        <f t="shared" si="69"/>
        <v>12.9</v>
      </c>
      <c r="J40" s="28">
        <f t="shared" si="58"/>
        <v>85019</v>
      </c>
      <c r="K40" s="28">
        <f t="shared" si="4"/>
        <v>3671</v>
      </c>
      <c r="L40" s="29">
        <f t="shared" si="5"/>
        <v>43.178583610722306</v>
      </c>
      <c r="M40" s="4"/>
      <c r="N40" s="4"/>
      <c r="O40" s="315"/>
      <c r="P40" s="43" t="s">
        <v>101</v>
      </c>
      <c r="Q40" s="44" t="s">
        <v>93</v>
      </c>
      <c r="R40" s="44" t="s">
        <v>86</v>
      </c>
      <c r="S40" s="107">
        <f t="shared" si="59"/>
        <v>1376.625</v>
      </c>
      <c r="T40" s="107">
        <f t="shared" si="60"/>
        <v>2386.15</v>
      </c>
      <c r="U40" s="145">
        <v>3671</v>
      </c>
      <c r="V40" s="32">
        <f t="shared" si="61"/>
        <v>5506.5</v>
      </c>
      <c r="W40" s="32">
        <f t="shared" si="62"/>
        <v>7342</v>
      </c>
      <c r="X40" s="32">
        <f t="shared" si="63"/>
        <v>3671</v>
      </c>
      <c r="Y40" s="32">
        <f t="shared" si="64"/>
        <v>0</v>
      </c>
      <c r="Z40" s="32">
        <f>IFERROR(IF(VLOOKUP(P40,$C$8:$F$51,4,0)&lt;&gt;0,VLOOKUP(P40,C40:K79,9,0)/VLOOKUP(P40,C40:H79,6,0),0),"")</f>
        <v>0</v>
      </c>
      <c r="AA40" s="32">
        <f t="shared" si="66"/>
        <v>0</v>
      </c>
      <c r="AB40" s="36">
        <v>1024321</v>
      </c>
      <c r="AC40" s="37">
        <v>85019</v>
      </c>
      <c r="AD40" s="49">
        <v>0.65</v>
      </c>
      <c r="AE40" s="38">
        <f t="shared" si="67"/>
        <v>43.178583610722313</v>
      </c>
      <c r="AF40" s="38">
        <f t="shared" si="15"/>
        <v>3671</v>
      </c>
      <c r="AG40" s="38"/>
      <c r="AH40" s="148">
        <v>8.3000000000000007</v>
      </c>
      <c r="AI40" s="148">
        <v>12.9</v>
      </c>
      <c r="AJ40" s="40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5.75" customHeight="1">
      <c r="A41" s="55"/>
      <c r="B41" s="332"/>
      <c r="C41" s="168" t="str">
        <f t="shared" si="56"/>
        <v>CÂMERA RECORD</v>
      </c>
      <c r="D41" s="42" t="str">
        <f t="shared" si="1"/>
        <v>DOM</v>
      </c>
      <c r="E41" s="42" t="str">
        <f t="shared" si="17"/>
        <v>23H15</v>
      </c>
      <c r="F41" s="25"/>
      <c r="G41" s="26"/>
      <c r="H41" s="106">
        <f t="shared" ref="H41:I41" si="70">AH41</f>
        <v>8.3000000000000007</v>
      </c>
      <c r="I41" s="106">
        <f t="shared" si="70"/>
        <v>12.9</v>
      </c>
      <c r="J41" s="28">
        <f t="shared" si="58"/>
        <v>85019</v>
      </c>
      <c r="K41" s="28">
        <f t="shared" si="4"/>
        <v>1486</v>
      </c>
      <c r="L41" s="29">
        <f t="shared" si="5"/>
        <v>17.478445994424774</v>
      </c>
      <c r="M41" s="4"/>
      <c r="N41" s="4"/>
      <c r="O41" s="318"/>
      <c r="P41" s="43" t="s">
        <v>102</v>
      </c>
      <c r="Q41" s="44" t="s">
        <v>93</v>
      </c>
      <c r="R41" s="44" t="s">
        <v>64</v>
      </c>
      <c r="S41" s="107">
        <f t="shared" si="59"/>
        <v>557.25</v>
      </c>
      <c r="T41" s="107">
        <f t="shared" si="60"/>
        <v>965.9</v>
      </c>
      <c r="U41" s="145">
        <v>1486</v>
      </c>
      <c r="V41" s="32">
        <f t="shared" si="61"/>
        <v>2229</v>
      </c>
      <c r="W41" s="32">
        <f t="shared" si="62"/>
        <v>2972</v>
      </c>
      <c r="X41" s="32">
        <f t="shared" si="63"/>
        <v>1486</v>
      </c>
      <c r="Y41" s="32">
        <f t="shared" si="64"/>
        <v>0</v>
      </c>
      <c r="Z41" s="32">
        <f t="shared" ref="Z41:Z42" si="71">IFERROR(IF(VLOOKUP(P41,$C$8:$F$51,4,0)&lt;&gt;0,VLOOKUP(P41,C40:K80,9,0)/VLOOKUP(P41,C40:H80,6,0),0),"")</f>
        <v>0</v>
      </c>
      <c r="AA41" s="32">
        <f t="shared" si="66"/>
        <v>0</v>
      </c>
      <c r="AB41" s="36">
        <v>1024321</v>
      </c>
      <c r="AC41" s="37">
        <v>85019</v>
      </c>
      <c r="AD41" s="49">
        <v>0.65</v>
      </c>
      <c r="AE41" s="38">
        <f t="shared" si="67"/>
        <v>17.478445994424778</v>
      </c>
      <c r="AF41" s="38">
        <f t="shared" si="15"/>
        <v>1486</v>
      </c>
      <c r="AG41" s="38"/>
      <c r="AH41" s="148">
        <v>8.3000000000000007</v>
      </c>
      <c r="AI41" s="148">
        <v>12.9</v>
      </c>
      <c r="AJ41" s="40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5.75" customHeight="1">
      <c r="A42" s="55"/>
      <c r="B42" s="333"/>
      <c r="C42" s="58" t="str">
        <f t="shared" si="56"/>
        <v>SÉRIE DE DOMINGO</v>
      </c>
      <c r="D42" s="42" t="str">
        <f t="shared" si="1"/>
        <v>DOM</v>
      </c>
      <c r="E42" s="42" t="str">
        <f t="shared" si="17"/>
        <v>00H15</v>
      </c>
      <c r="F42" s="25"/>
      <c r="G42" s="26"/>
      <c r="H42" s="106">
        <f t="shared" ref="H42:I42" si="72">AH42</f>
        <v>8.3000000000000007</v>
      </c>
      <c r="I42" s="106">
        <f t="shared" si="72"/>
        <v>12.9</v>
      </c>
      <c r="J42" s="28">
        <f t="shared" si="58"/>
        <v>85019</v>
      </c>
      <c r="K42" s="28">
        <f t="shared" si="4"/>
        <v>689</v>
      </c>
      <c r="L42" s="29">
        <f t="shared" si="5"/>
        <v>8.1040708547501143</v>
      </c>
      <c r="M42" s="4"/>
      <c r="N42" s="4"/>
      <c r="O42" s="59"/>
      <c r="P42" s="60" t="s">
        <v>104</v>
      </c>
      <c r="Q42" s="44" t="s">
        <v>93</v>
      </c>
      <c r="R42" s="44" t="s">
        <v>105</v>
      </c>
      <c r="S42" s="107">
        <f t="shared" si="59"/>
        <v>258.375</v>
      </c>
      <c r="T42" s="107">
        <f t="shared" si="60"/>
        <v>447.85</v>
      </c>
      <c r="U42" s="145">
        <v>689</v>
      </c>
      <c r="V42" s="32">
        <f t="shared" si="61"/>
        <v>1033.5</v>
      </c>
      <c r="W42" s="32">
        <f t="shared" si="62"/>
        <v>1378</v>
      </c>
      <c r="X42" s="32">
        <f>IFERROR(VLOOKUP(P42,$C$8:$K$53,9,0)-((VLOOKUP(P42,$C$8:$G$53,5,0)/100)*VLOOKUP(P42,$C$8:$K$53,9,0)),"")</f>
        <v>689</v>
      </c>
      <c r="Y42" s="32">
        <f>IFERROR(X42*VLOOKUP(P42,$C$8:$F$53,4,0),"")</f>
        <v>0</v>
      </c>
      <c r="Z42" s="32">
        <f t="shared" si="71"/>
        <v>0</v>
      </c>
      <c r="AA42" s="32">
        <f t="shared" si="66"/>
        <v>0</v>
      </c>
      <c r="AB42" s="36">
        <v>1024321</v>
      </c>
      <c r="AC42" s="37">
        <v>85019</v>
      </c>
      <c r="AD42" s="49">
        <v>0.65</v>
      </c>
      <c r="AE42" s="38">
        <f t="shared" si="67"/>
        <v>8.1040708547501143</v>
      </c>
      <c r="AF42" s="38">
        <f t="shared" si="15"/>
        <v>689</v>
      </c>
      <c r="AG42" s="38"/>
      <c r="AH42" s="148">
        <v>8.3000000000000007</v>
      </c>
      <c r="AI42" s="148">
        <v>12.9</v>
      </c>
      <c r="AJ42" s="40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15.75" customHeight="1">
      <c r="A43" s="55"/>
      <c r="B43" s="327" t="s">
        <v>106</v>
      </c>
      <c r="C43" s="50" t="str">
        <f>P46</f>
        <v>ABERTURA / ENCERRAMENTO</v>
      </c>
      <c r="D43" s="42" t="str">
        <f t="shared" si="1"/>
        <v>SEG-DOM</v>
      </c>
      <c r="E43" s="42" t="str">
        <f t="shared" si="17"/>
        <v>7H-24H</v>
      </c>
      <c r="F43" s="25"/>
      <c r="G43" s="26"/>
      <c r="H43" s="106">
        <f t="shared" ref="H43:I43" si="73">AH43</f>
        <v>7.7</v>
      </c>
      <c r="I43" s="106">
        <f t="shared" si="73"/>
        <v>28.1</v>
      </c>
      <c r="J43" s="28">
        <f t="shared" si="58"/>
        <v>81946</v>
      </c>
      <c r="K43" s="116">
        <f t="shared" si="4"/>
        <v>1505.58</v>
      </c>
      <c r="L43" s="29">
        <f t="shared" si="5"/>
        <v>18.372830888633978</v>
      </c>
      <c r="M43" s="4"/>
      <c r="N43" s="4"/>
      <c r="O43" s="59"/>
      <c r="P43" s="60" t="s">
        <v>123</v>
      </c>
      <c r="Q43" s="44" t="s">
        <v>66</v>
      </c>
      <c r="R43" s="44" t="s">
        <v>108</v>
      </c>
      <c r="S43" s="109">
        <f t="shared" ref="S43:S46" si="74">IF(U43="","",(U43*0.25))</f>
        <v>161.345</v>
      </c>
      <c r="T43" s="61">
        <f t="shared" si="60"/>
        <v>419.49700000000001</v>
      </c>
      <c r="U43" s="117">
        <v>645.38</v>
      </c>
      <c r="V43" s="61">
        <f t="shared" si="61"/>
        <v>968.06999999999994</v>
      </c>
      <c r="W43" s="61">
        <f t="shared" si="62"/>
        <v>1290.76</v>
      </c>
      <c r="X43" s="44">
        <f>IFERROR(VLOOKUP(P46,$C$8:$K$51,9,0)-((VLOOKUP(P46,$C$8:$G$51,5,0)/100)*VLOOKUP(P46,$C$8:$K$51,9,0)),"")</f>
        <v>1505.58</v>
      </c>
      <c r="Y43" s="44">
        <f>IFERROR(X43*VLOOKUP(P46,$C$8:$F$51,4,0),"")</f>
        <v>0</v>
      </c>
      <c r="Z43" s="32">
        <f>IFERROR(IF(VLOOKUP(P46,$C$8:$F$51,4,0)&lt;&gt;0,VLOOKUP(P46,C43:K83,9,0)/VLOOKUP(P46,C43:H83,6,0),0),"")</f>
        <v>0</v>
      </c>
      <c r="AA43" s="32">
        <f>IFERROR(IF(VLOOKUP(P46,$C$8:$F$52,4,0)&lt;&gt;0,AC43*VLOOKUP(P46,$C$8:$F$52,4,0),0),"")</f>
        <v>0</v>
      </c>
      <c r="AB43" s="36">
        <v>1024321</v>
      </c>
      <c r="AC43" s="37">
        <v>81946</v>
      </c>
      <c r="AD43" s="49">
        <v>0.65</v>
      </c>
      <c r="AE43" s="38">
        <f t="shared" si="67"/>
        <v>7.8756742244892974</v>
      </c>
      <c r="AF43" s="38">
        <f>IFERROR(VLOOKUP(P46,$C$8:$K$51,9,0)-(VLOOKUP(P46,$C$8:$K$51,9,0)*VLOOKUP(P46,$C$8:$K$51,5,0)%),"")</f>
        <v>1505.58</v>
      </c>
      <c r="AG43" s="38"/>
      <c r="AH43" s="148">
        <v>7.7</v>
      </c>
      <c r="AI43" s="148">
        <v>28.1</v>
      </c>
      <c r="AJ43" s="4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15.75" customHeight="1">
      <c r="A44" s="55"/>
      <c r="B44" s="325"/>
      <c r="C44" s="50" t="str">
        <f t="shared" ref="C44:C46" si="75">P43</f>
        <v>ABERTURA / 12H00</v>
      </c>
      <c r="D44" s="42" t="str">
        <f t="shared" si="1"/>
        <v>SEG-DOM</v>
      </c>
      <c r="E44" s="42" t="str">
        <f t="shared" si="17"/>
        <v>7H-12H</v>
      </c>
      <c r="F44" s="25"/>
      <c r="G44" s="26"/>
      <c r="H44" s="106">
        <f t="shared" ref="H44:I44" si="76">AH44</f>
        <v>8</v>
      </c>
      <c r="I44" s="106">
        <f t="shared" si="76"/>
        <v>17</v>
      </c>
      <c r="J44" s="28">
        <f t="shared" si="58"/>
        <v>51216</v>
      </c>
      <c r="K44" s="116">
        <f t="shared" si="4"/>
        <v>645.38</v>
      </c>
      <c r="L44" s="29">
        <f t="shared" si="5"/>
        <v>12.601140268666041</v>
      </c>
      <c r="M44" s="4"/>
      <c r="N44" s="4"/>
      <c r="O44" s="59"/>
      <c r="P44" s="60" t="s">
        <v>124</v>
      </c>
      <c r="Q44" s="44" t="s">
        <v>66</v>
      </c>
      <c r="R44" s="44" t="s">
        <v>110</v>
      </c>
      <c r="S44" s="109">
        <f t="shared" si="74"/>
        <v>181.58500000000001</v>
      </c>
      <c r="T44" s="61">
        <f t="shared" si="60"/>
        <v>472.12100000000004</v>
      </c>
      <c r="U44" s="117">
        <v>726.34</v>
      </c>
      <c r="V44" s="61">
        <f t="shared" si="61"/>
        <v>1089.51</v>
      </c>
      <c r="W44" s="61">
        <f t="shared" si="62"/>
        <v>1452.68</v>
      </c>
      <c r="X44" s="44" t="str">
        <f>IFERROR(VLOOKUP(#REF!,$C$8:$K$51,9,0)-((VLOOKUP(#REF!,$C$8:$G$51,5,0)/100)*VLOOKUP(#REF!,$C$8:$K$51,9,0)),"")</f>
        <v/>
      </c>
      <c r="Y44" s="44" t="str">
        <f>IFERROR(X44*VLOOKUP(#REF!,$C$8:$F$51,4,0),"")</f>
        <v/>
      </c>
      <c r="Z44" s="32" t="str">
        <f>IFERROR(IF(VLOOKUP(#REF!,$C$8:$F$51,4,0)&lt;&gt;0,VLOOKUP(#REF!,C43:K84,9,0)/VLOOKUP(#REF!,C43:H84,6,0),0),"")</f>
        <v/>
      </c>
      <c r="AA44" s="32" t="str">
        <f>IFERROR(IF(VLOOKUP(#REF!,$C$8:$F$52,4,0)&lt;&gt;0,AC44*VLOOKUP(#REF!,$C$8:$F$52,4,0),0),"")</f>
        <v/>
      </c>
      <c r="AB44" s="36">
        <v>1024321</v>
      </c>
      <c r="AC44" s="37">
        <v>51216</v>
      </c>
      <c r="AD44" s="49">
        <v>0.65</v>
      </c>
      <c r="AE44" s="38">
        <f t="shared" si="67"/>
        <v>14.181896282411746</v>
      </c>
      <c r="AF44" s="38" t="str">
        <f>IFERROR(VLOOKUP(#REF!,$C$8:$K$51,9,0)-(VLOOKUP(#REF!,$C$8:$K$51,9,0)*VLOOKUP(#REF!,$C$8:$K$51,5,0)%),"")</f>
        <v/>
      </c>
      <c r="AG44" s="38"/>
      <c r="AH44" s="148">
        <v>8</v>
      </c>
      <c r="AI44" s="148">
        <v>17</v>
      </c>
      <c r="AJ44" s="4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5.75" customHeight="1">
      <c r="A45" s="55"/>
      <c r="B45" s="325"/>
      <c r="C45" s="50" t="str">
        <f t="shared" si="75"/>
        <v>12H00 / 18H00</v>
      </c>
      <c r="D45" s="42" t="str">
        <f t="shared" si="1"/>
        <v>SEG-DOM</v>
      </c>
      <c r="E45" s="42" t="str">
        <f t="shared" si="17"/>
        <v>12H-18H</v>
      </c>
      <c r="F45" s="25"/>
      <c r="G45" s="26"/>
      <c r="H45" s="106">
        <f t="shared" ref="H45:I45" si="77">AH45</f>
        <v>5</v>
      </c>
      <c r="I45" s="106">
        <f t="shared" si="77"/>
        <v>19.3</v>
      </c>
      <c r="J45" s="28">
        <f t="shared" si="58"/>
        <v>97310</v>
      </c>
      <c r="K45" s="116">
        <f t="shared" si="4"/>
        <v>726.34</v>
      </c>
      <c r="L45" s="29">
        <f t="shared" si="5"/>
        <v>7.4641866200801559</v>
      </c>
      <c r="M45" s="4"/>
      <c r="N45" s="4"/>
      <c r="O45" s="59"/>
      <c r="P45" s="62" t="s">
        <v>111</v>
      </c>
      <c r="Q45" s="44" t="s">
        <v>66</v>
      </c>
      <c r="R45" s="44" t="s">
        <v>112</v>
      </c>
      <c r="S45" s="109">
        <f t="shared" si="74"/>
        <v>518.30499999999995</v>
      </c>
      <c r="T45" s="61">
        <f t="shared" si="60"/>
        <v>1347.5929999999998</v>
      </c>
      <c r="U45" s="117">
        <v>2073.2199999999998</v>
      </c>
      <c r="V45" s="61">
        <f t="shared" si="61"/>
        <v>3109.83</v>
      </c>
      <c r="W45" s="61">
        <f t="shared" si="62"/>
        <v>4146.4399999999996</v>
      </c>
      <c r="X45" s="44">
        <f t="shared" ref="X45:X46" si="78">IFERROR(VLOOKUP(P44,$C$8:$K$51,9,0)-((VLOOKUP(P44,$C$8:$G$51,5,0)/100)*VLOOKUP(P44,$C$8:$K$51,9,0)),"")</f>
        <v>726.34</v>
      </c>
      <c r="Y45" s="44">
        <f t="shared" ref="Y45:Y46" si="79">IFERROR(X45*VLOOKUP(P44,$C$8:$F$51,4,0),"")</f>
        <v>0</v>
      </c>
      <c r="Z45" s="32">
        <f t="shared" ref="Z45:Z46" si="80">IFERROR(IF(VLOOKUP(P44,$C$8:$F$51,4,0)&lt;&gt;0,VLOOKUP(P44,C44:K85,9,0)/VLOOKUP(P44,C44:H85,6,0),0),"")</f>
        <v>0</v>
      </c>
      <c r="AA45" s="32">
        <f t="shared" ref="AA45:AA46" si="81">IFERROR(IF(VLOOKUP(P44,$C$8:$F$52,4,0)&lt;&gt;0,AC45*VLOOKUP(P44,$C$8:$F$52,4,0),0),"")</f>
        <v>0</v>
      </c>
      <c r="AB45" s="36">
        <v>1024321</v>
      </c>
      <c r="AC45" s="37">
        <v>97310</v>
      </c>
      <c r="AD45" s="49">
        <v>0.65</v>
      </c>
      <c r="AE45" s="38">
        <f t="shared" si="67"/>
        <v>21.305312917480215</v>
      </c>
      <c r="AF45" s="38">
        <f t="shared" ref="AF45:AF46" si="82">IFERROR(VLOOKUP(P44,$C$8:$K$51,9,0)-(VLOOKUP(P44,$C$8:$K$51,9,0)*VLOOKUP(P44,$C$8:$K$51,5,0)%),"")</f>
        <v>726.34</v>
      </c>
      <c r="AG45" s="38"/>
      <c r="AH45" s="148">
        <v>5</v>
      </c>
      <c r="AI45" s="148">
        <v>19.3</v>
      </c>
      <c r="AJ45" s="40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15.75" customHeight="1">
      <c r="A46" s="55"/>
      <c r="B46" s="326"/>
      <c r="C46" s="50" t="str">
        <f t="shared" si="75"/>
        <v>18H00 / ENCERRAMENTO</v>
      </c>
      <c r="D46" s="42" t="str">
        <f t="shared" si="1"/>
        <v>SEG-DOM</v>
      </c>
      <c r="E46" s="42" t="str">
        <f t="shared" si="17"/>
        <v>18H-24H</v>
      </c>
      <c r="F46" s="169"/>
      <c r="G46" s="26"/>
      <c r="H46" s="106">
        <f t="shared" ref="H46:I46" si="83">AH46</f>
        <v>9.5</v>
      </c>
      <c r="I46" s="106">
        <f t="shared" si="83"/>
        <v>21.3</v>
      </c>
      <c r="J46" s="28">
        <f t="shared" si="58"/>
        <v>78873</v>
      </c>
      <c r="K46" s="116">
        <f t="shared" si="4"/>
        <v>2073.2199999999998</v>
      </c>
      <c r="L46" s="29">
        <f t="shared" si="5"/>
        <v>26.285547652555373</v>
      </c>
      <c r="M46" s="4"/>
      <c r="N46" s="4"/>
      <c r="O46" s="63" t="s">
        <v>106</v>
      </c>
      <c r="P46" s="60" t="s">
        <v>113</v>
      </c>
      <c r="Q46" s="64" t="s">
        <v>66</v>
      </c>
      <c r="R46" s="44" t="s">
        <v>114</v>
      </c>
      <c r="S46" s="109">
        <f t="shared" si="74"/>
        <v>376.39499999999998</v>
      </c>
      <c r="T46" s="61">
        <f t="shared" si="60"/>
        <v>978.62699999999995</v>
      </c>
      <c r="U46" s="117">
        <v>1505.58</v>
      </c>
      <c r="V46" s="61">
        <f t="shared" si="61"/>
        <v>2258.37</v>
      </c>
      <c r="W46" s="61">
        <f t="shared" si="62"/>
        <v>3011.16</v>
      </c>
      <c r="X46" s="44">
        <f t="shared" si="78"/>
        <v>2073.2199999999998</v>
      </c>
      <c r="Y46" s="44">
        <f t="shared" si="79"/>
        <v>0</v>
      </c>
      <c r="Z46" s="32">
        <f t="shared" si="80"/>
        <v>0</v>
      </c>
      <c r="AA46" s="32">
        <f t="shared" si="81"/>
        <v>0</v>
      </c>
      <c r="AB46" s="36">
        <v>1024321</v>
      </c>
      <c r="AC46" s="37">
        <v>78873</v>
      </c>
      <c r="AD46" s="119">
        <v>0.65</v>
      </c>
      <c r="AE46" s="38">
        <f t="shared" si="67"/>
        <v>19.088661519151039</v>
      </c>
      <c r="AF46" s="119">
        <f t="shared" si="82"/>
        <v>2073.2199999999998</v>
      </c>
      <c r="AG46" s="119"/>
      <c r="AH46" s="148">
        <v>9.5</v>
      </c>
      <c r="AI46" s="148">
        <v>21.3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</row>
    <row r="47" spans="1:55" ht="15.75" customHeight="1">
      <c r="A47" s="55"/>
      <c r="B47" s="121"/>
      <c r="C47" s="122" t="s">
        <v>115</v>
      </c>
      <c r="D47" s="122"/>
      <c r="E47" s="122"/>
      <c r="F47" s="122"/>
      <c r="G47" s="123" t="e">
        <f>1-K4/K3</f>
        <v>#DIV/0!</v>
      </c>
      <c r="H47" s="124"/>
      <c r="I47" s="124"/>
      <c r="J47" s="124"/>
      <c r="K47" s="125"/>
      <c r="L47" s="170"/>
      <c r="M47" s="4"/>
      <c r="N47" s="4"/>
      <c r="O47" s="4"/>
      <c r="Q47" s="157"/>
      <c r="R47" s="171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9"/>
      <c r="AE47" s="159"/>
      <c r="AF47" s="159"/>
      <c r="AG47" s="159"/>
      <c r="AH47" s="159"/>
      <c r="AI47" s="159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</row>
    <row r="48" spans="1:55" ht="15.75" customHeight="1">
      <c r="A48" s="55"/>
      <c r="B48" s="121"/>
      <c r="C48" s="133" t="s">
        <v>135</v>
      </c>
      <c r="D48" s="133"/>
      <c r="E48" s="133"/>
      <c r="F48" s="134"/>
      <c r="G48" s="134"/>
      <c r="H48" s="133"/>
      <c r="I48" s="133"/>
      <c r="J48" s="133"/>
      <c r="K48" s="135"/>
      <c r="L48" s="172"/>
      <c r="M48" s="4"/>
      <c r="N48" s="4"/>
      <c r="O48" s="163"/>
      <c r="P48" s="40"/>
      <c r="Q48" s="40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14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</row>
    <row r="49" spans="1:55" ht="15.75" customHeight="1">
      <c r="A49" s="55"/>
      <c r="B49" s="121"/>
      <c r="C49" s="133" t="s">
        <v>126</v>
      </c>
      <c r="D49" s="133"/>
      <c r="E49" s="133"/>
      <c r="F49" s="134"/>
      <c r="G49" s="134"/>
      <c r="H49" s="133"/>
      <c r="I49" s="133"/>
      <c r="J49" s="133"/>
      <c r="K49" s="135"/>
      <c r="L49" s="172"/>
      <c r="M49" s="4"/>
      <c r="N49" s="4"/>
      <c r="O49" s="163"/>
      <c r="P49" s="40"/>
      <c r="Q49" s="40"/>
      <c r="R49" s="171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14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</row>
    <row r="50" spans="1:55" ht="15.75" customHeight="1">
      <c r="A50" s="55"/>
      <c r="B50" s="121"/>
      <c r="C50" s="133"/>
      <c r="D50" s="133"/>
      <c r="E50" s="133"/>
      <c r="F50" s="134"/>
      <c r="G50" s="134"/>
      <c r="H50" s="133"/>
      <c r="I50" s="133"/>
      <c r="J50" s="133"/>
      <c r="K50" s="135"/>
      <c r="L50" s="172"/>
      <c r="M50" s="4"/>
      <c r="N50" s="4"/>
      <c r="O50" s="163"/>
      <c r="P50" s="40"/>
      <c r="Q50" s="114"/>
      <c r="R50" s="171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14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</row>
    <row r="51" spans="1:55" ht="15.75" customHeight="1">
      <c r="A51" s="55"/>
      <c r="B51" s="164"/>
      <c r="C51" s="173"/>
      <c r="D51" s="173"/>
      <c r="E51" s="173"/>
      <c r="F51" s="174"/>
      <c r="G51" s="174"/>
      <c r="H51" s="173"/>
      <c r="I51" s="173"/>
      <c r="J51" s="173"/>
      <c r="K51" s="175"/>
      <c r="L51" s="176"/>
      <c r="M51" s="4"/>
      <c r="N51" s="4"/>
      <c r="O51" s="163"/>
      <c r="R51" s="89"/>
      <c r="U51" s="74"/>
      <c r="V51" s="74"/>
      <c r="W51" s="74"/>
      <c r="X51" s="74"/>
      <c r="Y51" s="74"/>
      <c r="Z51" s="74"/>
      <c r="AA51" s="74"/>
      <c r="AB51" s="74"/>
      <c r="AC51" s="74"/>
      <c r="AD51" s="83"/>
      <c r="AE51" s="74"/>
      <c r="AF51" s="74"/>
      <c r="AG51" s="74"/>
      <c r="AH51" s="74"/>
      <c r="AI51" s="74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15.75" customHeight="1">
      <c r="A52" s="4"/>
      <c r="B52" s="166"/>
      <c r="C52" s="51"/>
      <c r="D52" s="51"/>
      <c r="E52" s="51"/>
      <c r="F52" s="51"/>
      <c r="G52" s="90"/>
      <c r="H52" s="51"/>
      <c r="I52" s="51"/>
      <c r="J52" s="51"/>
      <c r="K52" s="51"/>
      <c r="L52" s="51"/>
      <c r="M52" s="4"/>
      <c r="N52" s="4"/>
      <c r="O52" s="4"/>
      <c r="R52" s="89"/>
      <c r="U52" s="74"/>
      <c r="V52" s="74"/>
      <c r="W52" s="74"/>
      <c r="X52" s="74"/>
      <c r="Y52" s="74"/>
      <c r="Z52" s="74"/>
      <c r="AA52" s="74"/>
      <c r="AB52" s="74"/>
      <c r="AC52" s="74"/>
      <c r="AD52" s="83"/>
      <c r="AE52" s="74"/>
      <c r="AF52" s="74"/>
      <c r="AG52" s="74"/>
      <c r="AH52" s="74"/>
      <c r="AI52" s="74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</row>
    <row r="53" spans="1:55" ht="15.75" customHeight="1">
      <c r="A53" s="4"/>
      <c r="B53" s="51"/>
      <c r="C53" s="51"/>
      <c r="D53" s="51"/>
      <c r="E53" s="51"/>
      <c r="F53" s="51"/>
      <c r="G53" s="90"/>
      <c r="H53" s="51"/>
      <c r="I53" s="51"/>
      <c r="J53" s="51"/>
      <c r="K53" s="51"/>
      <c r="L53" s="51"/>
      <c r="M53" s="4"/>
      <c r="N53" s="4"/>
      <c r="O53" s="51"/>
      <c r="R53" s="89"/>
      <c r="U53" s="4"/>
      <c r="V53" s="4"/>
      <c r="W53" s="4"/>
      <c r="X53" s="4"/>
      <c r="Y53" s="4"/>
      <c r="Z53" s="4"/>
      <c r="AA53" s="4"/>
      <c r="AB53" s="4"/>
      <c r="AC53" s="4"/>
      <c r="AD53" s="81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5.75" customHeight="1">
      <c r="A54" s="4"/>
      <c r="B54" s="51"/>
      <c r="C54" s="51"/>
      <c r="D54" s="51"/>
      <c r="E54" s="51"/>
      <c r="F54" s="51"/>
      <c r="G54" s="90"/>
      <c r="H54" s="51"/>
      <c r="I54" s="51"/>
      <c r="J54" s="51"/>
      <c r="K54" s="51"/>
      <c r="L54" s="51"/>
      <c r="M54" s="4"/>
      <c r="N54" s="4"/>
      <c r="O54" s="51"/>
      <c r="R54" s="89"/>
      <c r="U54" s="4"/>
      <c r="V54" s="4"/>
      <c r="W54" s="4"/>
      <c r="X54" s="4"/>
      <c r="Y54" s="4"/>
      <c r="Z54" s="4"/>
      <c r="AA54" s="4"/>
      <c r="AB54" s="4"/>
      <c r="AC54" s="4"/>
      <c r="AD54" s="81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5.75" customHeight="1">
      <c r="A55" s="4"/>
      <c r="B55" s="51"/>
      <c r="C55" s="51"/>
      <c r="D55" s="51"/>
      <c r="E55" s="51"/>
      <c r="F55" s="51"/>
      <c r="G55" s="90"/>
      <c r="H55" s="51"/>
      <c r="I55" s="51"/>
      <c r="J55" s="51"/>
      <c r="K55" s="51"/>
      <c r="L55" s="51"/>
      <c r="M55" s="4"/>
      <c r="N55" s="4"/>
      <c r="O55" s="51"/>
      <c r="R55" s="89"/>
      <c r="U55" s="4"/>
      <c r="V55" s="4"/>
      <c r="W55" s="4"/>
      <c r="X55" s="4"/>
      <c r="Y55" s="4"/>
      <c r="Z55" s="4"/>
      <c r="AA55" s="4"/>
      <c r="AB55" s="4"/>
      <c r="AC55" s="4"/>
      <c r="AD55" s="81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5.75" customHeight="1">
      <c r="A56" s="4"/>
      <c r="B56" s="51"/>
      <c r="C56" s="51"/>
      <c r="D56" s="51"/>
      <c r="E56" s="51"/>
      <c r="F56" s="51"/>
      <c r="G56" s="90"/>
      <c r="H56" s="51"/>
      <c r="I56" s="51"/>
      <c r="J56" s="51"/>
      <c r="K56" s="51"/>
      <c r="L56" s="51"/>
      <c r="M56" s="4"/>
      <c r="N56" s="4"/>
      <c r="O56" s="51"/>
      <c r="P56" s="4"/>
      <c r="Q56" s="177"/>
      <c r="R56" s="178"/>
      <c r="S56" s="74"/>
      <c r="T56" s="179"/>
      <c r="U56" s="4"/>
      <c r="V56" s="4"/>
      <c r="W56" s="4"/>
      <c r="X56" s="4"/>
      <c r="Y56" s="4"/>
      <c r="Z56" s="4"/>
      <c r="AA56" s="4"/>
      <c r="AB56" s="4"/>
      <c r="AC56" s="4"/>
      <c r="AD56" s="81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5.75" customHeight="1">
      <c r="A57" s="4"/>
      <c r="B57" s="51"/>
      <c r="C57" s="51"/>
      <c r="D57" s="51"/>
      <c r="E57" s="51"/>
      <c r="F57" s="51"/>
      <c r="G57" s="90"/>
      <c r="H57" s="51"/>
      <c r="I57" s="51"/>
      <c r="J57" s="51"/>
      <c r="K57" s="51"/>
      <c r="L57" s="51"/>
      <c r="M57" s="4"/>
      <c r="N57" s="4"/>
      <c r="O57" s="51"/>
      <c r="R57" s="89"/>
      <c r="U57" s="4"/>
      <c r="V57" s="4"/>
      <c r="W57" s="4"/>
      <c r="X57" s="4"/>
      <c r="Y57" s="4"/>
      <c r="Z57" s="4"/>
      <c r="AA57" s="4"/>
      <c r="AB57" s="4"/>
      <c r="AC57" s="4"/>
      <c r="AD57" s="81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5.75" customHeight="1">
      <c r="A58" s="4"/>
      <c r="B58" s="51"/>
      <c r="C58" s="51"/>
      <c r="D58" s="51"/>
      <c r="E58" s="51"/>
      <c r="F58" s="51"/>
      <c r="G58" s="90"/>
      <c r="H58" s="51"/>
      <c r="I58" s="51"/>
      <c r="J58" s="51"/>
      <c r="K58" s="51"/>
      <c r="L58" s="51"/>
      <c r="M58" s="4"/>
      <c r="N58" s="4"/>
      <c r="O58" s="51"/>
      <c r="R58" s="89"/>
      <c r="U58" s="4"/>
      <c r="V58" s="4"/>
      <c r="W58" s="4"/>
      <c r="X58" s="4"/>
      <c r="Y58" s="4"/>
      <c r="Z58" s="4"/>
      <c r="AA58" s="4"/>
      <c r="AB58" s="4"/>
      <c r="AC58" s="4"/>
      <c r="AD58" s="8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5.75" customHeight="1">
      <c r="A59" s="4"/>
      <c r="B59" s="51"/>
      <c r="C59" s="51"/>
      <c r="D59" s="51"/>
      <c r="E59" s="51"/>
      <c r="F59" s="51"/>
      <c r="G59" s="90"/>
      <c r="H59" s="51"/>
      <c r="I59" s="51"/>
      <c r="J59" s="51"/>
      <c r="K59" s="51"/>
      <c r="L59" s="51"/>
      <c r="M59" s="4"/>
      <c r="N59" s="4"/>
      <c r="O59" s="51"/>
      <c r="R59" s="89"/>
      <c r="U59" s="4"/>
      <c r="V59" s="4"/>
      <c r="W59" s="4"/>
      <c r="X59" s="4"/>
      <c r="Y59" s="4"/>
      <c r="Z59" s="4"/>
      <c r="AA59" s="4"/>
      <c r="AB59" s="4"/>
      <c r="AC59" s="4"/>
      <c r="AD59" s="81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5.75" customHeight="1">
      <c r="A60" s="4"/>
      <c r="B60" s="51"/>
      <c r="C60" s="51"/>
      <c r="D60" s="51"/>
      <c r="E60" s="51"/>
      <c r="F60" s="51"/>
      <c r="G60" s="90"/>
      <c r="H60" s="51"/>
      <c r="I60" s="51"/>
      <c r="J60" s="51"/>
      <c r="K60" s="51"/>
      <c r="L60" s="51"/>
      <c r="M60" s="4"/>
      <c r="N60" s="4"/>
      <c r="O60" s="51"/>
      <c r="P60" s="91"/>
      <c r="Q60" s="93"/>
      <c r="R60" s="89"/>
      <c r="S60" s="51"/>
      <c r="T60" s="51"/>
      <c r="U60" s="4"/>
      <c r="V60" s="4"/>
      <c r="W60" s="4"/>
      <c r="X60" s="4"/>
      <c r="Y60" s="4"/>
      <c r="Z60" s="4"/>
      <c r="AA60" s="4"/>
      <c r="AB60" s="4"/>
      <c r="AC60" s="4"/>
      <c r="AD60" s="81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5.75" customHeight="1">
      <c r="A61" s="4"/>
      <c r="B61" s="51"/>
      <c r="C61" s="51"/>
      <c r="D61" s="51"/>
      <c r="E61" s="51"/>
      <c r="F61" s="51"/>
      <c r="G61" s="90"/>
      <c r="H61" s="51"/>
      <c r="I61" s="51"/>
      <c r="J61" s="51"/>
      <c r="K61" s="51"/>
      <c r="L61" s="51"/>
      <c r="M61" s="4"/>
      <c r="N61" s="4"/>
      <c r="O61" s="51"/>
      <c r="P61" s="91"/>
      <c r="Q61" s="93"/>
      <c r="R61" s="89"/>
      <c r="S61" s="51"/>
      <c r="T61" s="51"/>
      <c r="U61" s="4"/>
      <c r="V61" s="4"/>
      <c r="W61" s="4"/>
      <c r="X61" s="4"/>
      <c r="Y61" s="4"/>
      <c r="Z61" s="4"/>
      <c r="AA61" s="4"/>
      <c r="AB61" s="4"/>
      <c r="AC61" s="4"/>
      <c r="AD61" s="81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5.75" customHeight="1">
      <c r="A62" s="4"/>
      <c r="B62" s="51"/>
      <c r="C62" s="51"/>
      <c r="D62" s="51"/>
      <c r="E62" s="51"/>
      <c r="F62" s="51"/>
      <c r="G62" s="90"/>
      <c r="H62" s="51"/>
      <c r="I62" s="51"/>
      <c r="J62" s="51"/>
      <c r="K62" s="51"/>
      <c r="L62" s="51"/>
      <c r="M62" s="4"/>
      <c r="N62" s="4"/>
      <c r="O62" s="51"/>
      <c r="P62" s="91"/>
      <c r="Q62" s="93"/>
      <c r="R62" s="89"/>
      <c r="S62" s="51"/>
      <c r="T62" s="51"/>
      <c r="U62" s="4"/>
      <c r="V62" s="4"/>
      <c r="W62" s="4"/>
      <c r="X62" s="4"/>
      <c r="Y62" s="4"/>
      <c r="Z62" s="4"/>
      <c r="AA62" s="4"/>
      <c r="AB62" s="4"/>
      <c r="AC62" s="4"/>
      <c r="AD62" s="81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5.75" customHeight="1">
      <c r="A63" s="4"/>
      <c r="B63" s="51"/>
      <c r="C63" s="51"/>
      <c r="D63" s="51"/>
      <c r="E63" s="51"/>
      <c r="F63" s="51"/>
      <c r="G63" s="90"/>
      <c r="H63" s="51"/>
      <c r="I63" s="51"/>
      <c r="J63" s="51"/>
      <c r="K63" s="51"/>
      <c r="L63" s="51"/>
      <c r="M63" s="4"/>
      <c r="N63" s="4"/>
      <c r="O63" s="51"/>
      <c r="P63" s="91"/>
      <c r="Q63" s="93"/>
      <c r="R63" s="89"/>
      <c r="S63" s="51"/>
      <c r="T63" s="51"/>
      <c r="U63" s="4"/>
      <c r="V63" s="4"/>
      <c r="W63" s="4"/>
      <c r="X63" s="4"/>
      <c r="Y63" s="4"/>
      <c r="Z63" s="4"/>
      <c r="AA63" s="4"/>
      <c r="AB63" s="4"/>
      <c r="AC63" s="4"/>
      <c r="AD63" s="81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5.75" customHeight="1">
      <c r="A64" s="4"/>
      <c r="B64" s="51"/>
      <c r="C64" s="51"/>
      <c r="D64" s="51"/>
      <c r="E64" s="51"/>
      <c r="F64" s="51"/>
      <c r="G64" s="90"/>
      <c r="H64" s="51"/>
      <c r="I64" s="51"/>
      <c r="J64" s="51"/>
      <c r="K64" s="51"/>
      <c r="L64" s="51"/>
      <c r="M64" s="4"/>
      <c r="N64" s="4"/>
      <c r="O64" s="51"/>
      <c r="P64" s="91"/>
      <c r="Q64" s="93"/>
      <c r="R64" s="89"/>
      <c r="S64" s="51"/>
      <c r="T64" s="51"/>
      <c r="U64" s="4"/>
      <c r="V64" s="4"/>
      <c r="W64" s="4"/>
      <c r="X64" s="4"/>
      <c r="Y64" s="4"/>
      <c r="Z64" s="4"/>
      <c r="AA64" s="4"/>
      <c r="AB64" s="4"/>
      <c r="AC64" s="4"/>
      <c r="AD64" s="81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5.75" customHeight="1">
      <c r="A65" s="4"/>
      <c r="B65" s="51"/>
      <c r="C65" s="51"/>
      <c r="D65" s="51"/>
      <c r="E65" s="51"/>
      <c r="F65" s="51"/>
      <c r="G65" s="90"/>
      <c r="H65" s="51"/>
      <c r="I65" s="51"/>
      <c r="J65" s="51"/>
      <c r="K65" s="51"/>
      <c r="L65" s="51"/>
      <c r="M65" s="4"/>
      <c r="N65" s="4"/>
      <c r="O65" s="51"/>
      <c r="P65" s="91"/>
      <c r="Q65" s="93"/>
      <c r="R65" s="89"/>
      <c r="S65" s="51"/>
      <c r="T65" s="51"/>
      <c r="U65" s="4"/>
      <c r="V65" s="4"/>
      <c r="W65" s="4"/>
      <c r="X65" s="4"/>
      <c r="Y65" s="4"/>
      <c r="Z65" s="4"/>
      <c r="AA65" s="4"/>
      <c r="AB65" s="4"/>
      <c r="AC65" s="4"/>
      <c r="AD65" s="81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5.75" customHeight="1">
      <c r="A66" s="4"/>
      <c r="B66" s="51"/>
      <c r="C66" s="51"/>
      <c r="D66" s="51"/>
      <c r="E66" s="51"/>
      <c r="F66" s="51"/>
      <c r="G66" s="90"/>
      <c r="H66" s="51"/>
      <c r="I66" s="51"/>
      <c r="J66" s="51"/>
      <c r="K66" s="51"/>
      <c r="L66" s="51"/>
      <c r="M66" s="4"/>
      <c r="N66" s="4"/>
      <c r="O66" s="51"/>
      <c r="P66" s="91"/>
      <c r="Q66" s="93"/>
      <c r="R66" s="89"/>
      <c r="S66" s="51"/>
      <c r="T66" s="51"/>
      <c r="U66" s="4"/>
      <c r="V66" s="4"/>
      <c r="W66" s="4"/>
      <c r="X66" s="4"/>
      <c r="Y66" s="4"/>
      <c r="Z66" s="4"/>
      <c r="AA66" s="4"/>
      <c r="AB66" s="4"/>
      <c r="AC66" s="4"/>
      <c r="AD66" s="81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5.75" customHeight="1">
      <c r="A67" s="4"/>
      <c r="B67" s="51"/>
      <c r="C67" s="51"/>
      <c r="D67" s="51"/>
      <c r="E67" s="51"/>
      <c r="F67" s="51"/>
      <c r="G67" s="90"/>
      <c r="H67" s="51"/>
      <c r="I67" s="51"/>
      <c r="J67" s="51"/>
      <c r="K67" s="51"/>
      <c r="L67" s="51"/>
      <c r="M67" s="4"/>
      <c r="N67" s="4"/>
      <c r="O67" s="51"/>
      <c r="P67" s="91"/>
      <c r="Q67" s="93"/>
      <c r="R67" s="89"/>
      <c r="S67" s="51"/>
      <c r="T67" s="51"/>
      <c r="U67" s="4"/>
      <c r="V67" s="4"/>
      <c r="W67" s="4"/>
      <c r="X67" s="4"/>
      <c r="Y67" s="4"/>
      <c r="Z67" s="4"/>
      <c r="AA67" s="4"/>
      <c r="AB67" s="4"/>
      <c r="AC67" s="4"/>
      <c r="AD67" s="81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5.75" customHeight="1">
      <c r="A68" s="4"/>
      <c r="B68" s="51"/>
      <c r="C68" s="51"/>
      <c r="D68" s="51"/>
      <c r="E68" s="51"/>
      <c r="F68" s="51"/>
      <c r="G68" s="90"/>
      <c r="H68" s="51"/>
      <c r="I68" s="51"/>
      <c r="J68" s="51"/>
      <c r="K68" s="51"/>
      <c r="L68" s="51"/>
      <c r="M68" s="4"/>
      <c r="N68" s="4"/>
      <c r="O68" s="51"/>
      <c r="P68" s="91"/>
      <c r="Q68" s="93"/>
      <c r="R68" s="89"/>
      <c r="S68" s="51"/>
      <c r="T68" s="51"/>
      <c r="U68" s="4"/>
      <c r="V68" s="4"/>
      <c r="W68" s="4"/>
      <c r="X68" s="4"/>
      <c r="Y68" s="4"/>
      <c r="Z68" s="4"/>
      <c r="AA68" s="4"/>
      <c r="AB68" s="4"/>
      <c r="AC68" s="4"/>
      <c r="AD68" s="81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5.75" customHeight="1">
      <c r="A69" s="4"/>
      <c r="B69" s="51"/>
      <c r="C69" s="51"/>
      <c r="D69" s="51"/>
      <c r="E69" s="51"/>
      <c r="F69" s="51"/>
      <c r="G69" s="90"/>
      <c r="H69" s="51"/>
      <c r="I69" s="51"/>
      <c r="J69" s="51"/>
      <c r="K69" s="51"/>
      <c r="L69" s="51"/>
      <c r="M69" s="4"/>
      <c r="N69" s="4"/>
      <c r="O69" s="51"/>
      <c r="P69" s="91"/>
      <c r="Q69" s="93"/>
      <c r="R69" s="89"/>
      <c r="S69" s="51"/>
      <c r="T69" s="51"/>
      <c r="U69" s="4"/>
      <c r="V69" s="4"/>
      <c r="W69" s="4"/>
      <c r="X69" s="4"/>
      <c r="Y69" s="4"/>
      <c r="Z69" s="4"/>
      <c r="AA69" s="4"/>
      <c r="AB69" s="4"/>
      <c r="AC69" s="4"/>
      <c r="AD69" s="81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5.75" customHeight="1">
      <c r="A70" s="4"/>
      <c r="B70" s="51"/>
      <c r="C70" s="51"/>
      <c r="D70" s="51"/>
      <c r="E70" s="51"/>
      <c r="F70" s="51"/>
      <c r="G70" s="90"/>
      <c r="H70" s="51"/>
      <c r="I70" s="51"/>
      <c r="J70" s="51"/>
      <c r="K70" s="51"/>
      <c r="L70" s="51"/>
      <c r="M70" s="4"/>
      <c r="N70" s="4"/>
      <c r="O70" s="51"/>
      <c r="P70" s="91"/>
      <c r="Q70" s="93"/>
      <c r="R70" s="89"/>
      <c r="S70" s="51"/>
      <c r="T70" s="51"/>
      <c r="U70" s="4"/>
      <c r="V70" s="4"/>
      <c r="W70" s="4"/>
      <c r="X70" s="4"/>
      <c r="Y70" s="4"/>
      <c r="Z70" s="4"/>
      <c r="AA70" s="4"/>
      <c r="AB70" s="4"/>
      <c r="AC70" s="4"/>
      <c r="AD70" s="81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5.75" customHeight="1">
      <c r="A71" s="4"/>
      <c r="B71" s="51"/>
      <c r="C71" s="51"/>
      <c r="D71" s="51"/>
      <c r="E71" s="51"/>
      <c r="F71" s="51"/>
      <c r="G71" s="90"/>
      <c r="H71" s="51"/>
      <c r="I71" s="51"/>
      <c r="J71" s="51"/>
      <c r="K71" s="51"/>
      <c r="L71" s="51"/>
      <c r="M71" s="4"/>
      <c r="N71" s="4"/>
      <c r="O71" s="51"/>
      <c r="P71" s="91"/>
      <c r="Q71" s="93"/>
      <c r="R71" s="89"/>
      <c r="S71" s="51"/>
      <c r="T71" s="51"/>
      <c r="U71" s="4"/>
      <c r="V71" s="4"/>
      <c r="W71" s="4"/>
      <c r="X71" s="4"/>
      <c r="Y71" s="4"/>
      <c r="Z71" s="4"/>
      <c r="AA71" s="4"/>
      <c r="AB71" s="4"/>
      <c r="AC71" s="4"/>
      <c r="AD71" s="81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5.75" customHeight="1">
      <c r="A72" s="4"/>
      <c r="B72" s="51"/>
      <c r="C72" s="51"/>
      <c r="D72" s="51"/>
      <c r="E72" s="51"/>
      <c r="F72" s="51"/>
      <c r="G72" s="90"/>
      <c r="H72" s="51"/>
      <c r="I72" s="51"/>
      <c r="J72" s="51"/>
      <c r="K72" s="51"/>
      <c r="L72" s="51"/>
      <c r="M72" s="4"/>
      <c r="N72" s="4"/>
      <c r="O72" s="51"/>
      <c r="P72" s="91"/>
      <c r="Q72" s="93"/>
      <c r="R72" s="89"/>
      <c r="S72" s="51"/>
      <c r="T72" s="51"/>
      <c r="U72" s="4"/>
      <c r="V72" s="4"/>
      <c r="W72" s="4"/>
      <c r="X72" s="4"/>
      <c r="Y72" s="4"/>
      <c r="Z72" s="4"/>
      <c r="AA72" s="4"/>
      <c r="AB72" s="4"/>
      <c r="AC72" s="4"/>
      <c r="AD72" s="81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5.75" customHeight="1">
      <c r="A73" s="4"/>
      <c r="B73" s="51"/>
      <c r="C73" s="51"/>
      <c r="D73" s="51"/>
      <c r="E73" s="51"/>
      <c r="F73" s="51"/>
      <c r="G73" s="90"/>
      <c r="H73" s="51"/>
      <c r="I73" s="51"/>
      <c r="J73" s="51"/>
      <c r="K73" s="51"/>
      <c r="L73" s="51"/>
      <c r="M73" s="4"/>
      <c r="N73" s="4"/>
      <c r="O73" s="51"/>
      <c r="P73" s="91"/>
      <c r="Q73" s="93"/>
      <c r="R73" s="89"/>
      <c r="S73" s="51"/>
      <c r="T73" s="51"/>
      <c r="U73" s="4"/>
      <c r="V73" s="4"/>
      <c r="W73" s="4"/>
      <c r="X73" s="4"/>
      <c r="Y73" s="4"/>
      <c r="Z73" s="4"/>
      <c r="AA73" s="4"/>
      <c r="AB73" s="4"/>
      <c r="AC73" s="4"/>
      <c r="AD73" s="81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5.75" customHeight="1">
      <c r="A74" s="4"/>
      <c r="B74" s="51"/>
      <c r="C74" s="51"/>
      <c r="D74" s="51"/>
      <c r="E74" s="51"/>
      <c r="F74" s="51"/>
      <c r="G74" s="90"/>
      <c r="H74" s="51"/>
      <c r="I74" s="51"/>
      <c r="J74" s="51"/>
      <c r="K74" s="51"/>
      <c r="L74" s="51"/>
      <c r="M74" s="4"/>
      <c r="N74" s="4"/>
      <c r="O74" s="51"/>
      <c r="P74" s="91"/>
      <c r="Q74" s="93"/>
      <c r="R74" s="89"/>
      <c r="S74" s="51"/>
      <c r="T74" s="51"/>
      <c r="U74" s="4"/>
      <c r="V74" s="4"/>
      <c r="W74" s="4"/>
      <c r="X74" s="4"/>
      <c r="Y74" s="4"/>
      <c r="Z74" s="4"/>
      <c r="AA74" s="4"/>
      <c r="AB74" s="4"/>
      <c r="AC74" s="4"/>
      <c r="AD74" s="81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5.75" customHeight="1">
      <c r="A75" s="4"/>
      <c r="B75" s="51"/>
      <c r="C75" s="51"/>
      <c r="D75" s="51"/>
      <c r="E75" s="51"/>
      <c r="F75" s="51"/>
      <c r="G75" s="90"/>
      <c r="H75" s="51"/>
      <c r="I75" s="51"/>
      <c r="J75" s="51"/>
      <c r="K75" s="51"/>
      <c r="L75" s="51"/>
      <c r="M75" s="4"/>
      <c r="N75" s="4"/>
      <c r="O75" s="51"/>
      <c r="P75" s="91"/>
      <c r="Q75" s="93"/>
      <c r="R75" s="89"/>
      <c r="S75" s="51"/>
      <c r="T75" s="51"/>
      <c r="U75" s="4"/>
      <c r="V75" s="4"/>
      <c r="W75" s="4"/>
      <c r="X75" s="4"/>
      <c r="Y75" s="4"/>
      <c r="Z75" s="4"/>
      <c r="AA75" s="4"/>
      <c r="AB75" s="4"/>
      <c r="AC75" s="4"/>
      <c r="AD75" s="81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5.75" customHeight="1">
      <c r="A76" s="4"/>
      <c r="B76" s="51"/>
      <c r="C76" s="51"/>
      <c r="D76" s="51"/>
      <c r="E76" s="51"/>
      <c r="F76" s="51"/>
      <c r="G76" s="90"/>
      <c r="H76" s="51"/>
      <c r="I76" s="51"/>
      <c r="J76" s="51"/>
      <c r="K76" s="51"/>
      <c r="L76" s="51"/>
      <c r="M76" s="4"/>
      <c r="N76" s="4"/>
      <c r="O76" s="51"/>
      <c r="P76" s="91"/>
      <c r="Q76" s="93"/>
      <c r="R76" s="89"/>
      <c r="S76" s="51"/>
      <c r="T76" s="51"/>
      <c r="U76" s="4"/>
      <c r="V76" s="4"/>
      <c r="W76" s="4"/>
      <c r="X76" s="4"/>
      <c r="Y76" s="4"/>
      <c r="Z76" s="4"/>
      <c r="AA76" s="4"/>
      <c r="AB76" s="4"/>
      <c r="AC76" s="4"/>
      <c r="AD76" s="81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5.75" customHeight="1">
      <c r="A77" s="4"/>
      <c r="B77" s="51"/>
      <c r="C77" s="51"/>
      <c r="D77" s="51"/>
      <c r="E77" s="51"/>
      <c r="F77" s="51"/>
      <c r="G77" s="90"/>
      <c r="H77" s="51"/>
      <c r="I77" s="51"/>
      <c r="J77" s="51"/>
      <c r="K77" s="51"/>
      <c r="L77" s="51"/>
      <c r="M77" s="4"/>
      <c r="N77" s="4"/>
      <c r="O77" s="51"/>
      <c r="P77" s="91"/>
      <c r="Q77" s="93"/>
      <c r="R77" s="89"/>
      <c r="S77" s="51"/>
      <c r="T77" s="51"/>
      <c r="U77" s="4"/>
      <c r="V77" s="4"/>
      <c r="W77" s="4"/>
      <c r="X77" s="4"/>
      <c r="Y77" s="4"/>
      <c r="Z77" s="4"/>
      <c r="AA77" s="4"/>
      <c r="AB77" s="4"/>
      <c r="AC77" s="4"/>
      <c r="AD77" s="81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5.75" customHeight="1">
      <c r="A78" s="4"/>
      <c r="B78" s="51"/>
      <c r="C78" s="51"/>
      <c r="D78" s="51"/>
      <c r="E78" s="51"/>
      <c r="F78" s="51"/>
      <c r="G78" s="90"/>
      <c r="H78" s="51"/>
      <c r="I78" s="51"/>
      <c r="J78" s="51"/>
      <c r="K78" s="51"/>
      <c r="L78" s="51"/>
      <c r="M78" s="4"/>
      <c r="N78" s="4"/>
      <c r="O78" s="51"/>
      <c r="P78" s="91"/>
      <c r="Q78" s="93"/>
      <c r="R78" s="89"/>
      <c r="S78" s="51"/>
      <c r="T78" s="51"/>
      <c r="U78" s="4"/>
      <c r="V78" s="4"/>
      <c r="W78" s="4"/>
      <c r="X78" s="4"/>
      <c r="Y78" s="4"/>
      <c r="Z78" s="4"/>
      <c r="AA78" s="4"/>
      <c r="AB78" s="4"/>
      <c r="AC78" s="4"/>
      <c r="AD78" s="8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5.75" customHeight="1">
      <c r="A79" s="4"/>
      <c r="B79" s="51"/>
      <c r="C79" s="51"/>
      <c r="D79" s="51"/>
      <c r="E79" s="51"/>
      <c r="F79" s="51"/>
      <c r="G79" s="90"/>
      <c r="H79" s="51"/>
      <c r="I79" s="51"/>
      <c r="J79" s="51"/>
      <c r="K79" s="51"/>
      <c r="L79" s="51"/>
      <c r="M79" s="4"/>
      <c r="N79" s="4"/>
      <c r="O79" s="51"/>
      <c r="P79" s="91"/>
      <c r="Q79" s="93"/>
      <c r="R79" s="89"/>
      <c r="S79" s="51"/>
      <c r="T79" s="51"/>
      <c r="U79" s="4"/>
      <c r="V79" s="4"/>
      <c r="W79" s="4"/>
      <c r="X79" s="4"/>
      <c r="Y79" s="4"/>
      <c r="Z79" s="4"/>
      <c r="AA79" s="4"/>
      <c r="AB79" s="4"/>
      <c r="AC79" s="4"/>
      <c r="AD79" s="81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5.75" customHeight="1">
      <c r="A80" s="4"/>
      <c r="B80" s="51"/>
      <c r="C80" s="51"/>
      <c r="D80" s="51"/>
      <c r="E80" s="51"/>
      <c r="F80" s="51"/>
      <c r="G80" s="90"/>
      <c r="H80" s="51"/>
      <c r="I80" s="51"/>
      <c r="J80" s="51"/>
      <c r="K80" s="51"/>
      <c r="L80" s="51"/>
      <c r="M80" s="4"/>
      <c r="N80" s="4"/>
      <c r="O80" s="51"/>
      <c r="P80" s="91"/>
      <c r="Q80" s="93"/>
      <c r="R80" s="89"/>
      <c r="S80" s="51"/>
      <c r="T80" s="51"/>
      <c r="U80" s="4"/>
      <c r="V80" s="4"/>
      <c r="W80" s="4"/>
      <c r="X80" s="4"/>
      <c r="Y80" s="4"/>
      <c r="Z80" s="4"/>
      <c r="AA80" s="4"/>
      <c r="AB80" s="4"/>
      <c r="AC80" s="4"/>
      <c r="AD80" s="8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5.75" customHeight="1">
      <c r="A81" s="4"/>
      <c r="B81" s="51"/>
      <c r="C81" s="51"/>
      <c r="D81" s="51"/>
      <c r="E81" s="51"/>
      <c r="F81" s="51"/>
      <c r="G81" s="90"/>
      <c r="H81" s="51"/>
      <c r="I81" s="51"/>
      <c r="J81" s="51"/>
      <c r="K81" s="51"/>
      <c r="L81" s="51"/>
      <c r="M81" s="4"/>
      <c r="N81" s="4"/>
      <c r="O81" s="51"/>
      <c r="P81" s="91"/>
      <c r="Q81" s="93"/>
      <c r="R81" s="89"/>
      <c r="S81" s="51"/>
      <c r="T81" s="51"/>
      <c r="U81" s="4"/>
      <c r="V81" s="4"/>
      <c r="W81" s="4"/>
      <c r="X81" s="4"/>
      <c r="Y81" s="4"/>
      <c r="Z81" s="4"/>
      <c r="AA81" s="4"/>
      <c r="AB81" s="4"/>
      <c r="AC81" s="4"/>
      <c r="AD81" s="8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5.75" customHeight="1">
      <c r="A82" s="4"/>
      <c r="B82" s="51"/>
      <c r="C82" s="51"/>
      <c r="D82" s="51"/>
      <c r="E82" s="51"/>
      <c r="F82" s="51"/>
      <c r="G82" s="90"/>
      <c r="H82" s="51"/>
      <c r="I82" s="51"/>
      <c r="J82" s="51"/>
      <c r="K82" s="51"/>
      <c r="L82" s="51"/>
      <c r="M82" s="4"/>
      <c r="N82" s="4"/>
      <c r="O82" s="51"/>
      <c r="P82" s="91"/>
      <c r="Q82" s="93"/>
      <c r="R82" s="89"/>
      <c r="S82" s="51"/>
      <c r="T82" s="51"/>
      <c r="U82" s="4"/>
      <c r="V82" s="4"/>
      <c r="W82" s="4"/>
      <c r="X82" s="4"/>
      <c r="Y82" s="4"/>
      <c r="Z82" s="4"/>
      <c r="AA82" s="4"/>
      <c r="AB82" s="4"/>
      <c r="AC82" s="4"/>
      <c r="AD82" s="81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5.75" customHeight="1">
      <c r="A83" s="4"/>
      <c r="B83" s="51"/>
      <c r="C83" s="51"/>
      <c r="D83" s="51"/>
      <c r="E83" s="51"/>
      <c r="F83" s="51"/>
      <c r="G83" s="90"/>
      <c r="H83" s="51"/>
      <c r="I83" s="51"/>
      <c r="J83" s="51"/>
      <c r="K83" s="51"/>
      <c r="L83" s="51"/>
      <c r="M83" s="4"/>
      <c r="N83" s="4"/>
      <c r="O83" s="51"/>
      <c r="P83" s="91"/>
      <c r="Q83" s="93"/>
      <c r="R83" s="89"/>
      <c r="S83" s="51"/>
      <c r="T83" s="51"/>
      <c r="U83" s="4"/>
      <c r="V83" s="4"/>
      <c r="W83" s="4"/>
      <c r="X83" s="4"/>
      <c r="Y83" s="4"/>
      <c r="Z83" s="4"/>
      <c r="AA83" s="4"/>
      <c r="AB83" s="4"/>
      <c r="AC83" s="4"/>
      <c r="AD83" s="8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5.75" customHeight="1">
      <c r="A84" s="4"/>
      <c r="B84" s="51"/>
      <c r="C84" s="51"/>
      <c r="D84" s="51"/>
      <c r="E84" s="51"/>
      <c r="F84" s="51"/>
      <c r="G84" s="90"/>
      <c r="H84" s="51"/>
      <c r="I84" s="51"/>
      <c r="J84" s="51"/>
      <c r="K84" s="51"/>
      <c r="L84" s="51"/>
      <c r="M84" s="4"/>
      <c r="N84" s="4"/>
      <c r="O84" s="51"/>
      <c r="P84" s="91"/>
      <c r="Q84" s="93"/>
      <c r="R84" s="89"/>
      <c r="S84" s="51"/>
      <c r="T84" s="51"/>
      <c r="U84" s="4"/>
      <c r="V84" s="4"/>
      <c r="W84" s="4"/>
      <c r="X84" s="4"/>
      <c r="Y84" s="4"/>
      <c r="Z84" s="4"/>
      <c r="AA84" s="4"/>
      <c r="AB84" s="4"/>
      <c r="AC84" s="4"/>
      <c r="AD84" s="81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5.75" customHeight="1">
      <c r="A85" s="4"/>
      <c r="B85" s="51"/>
      <c r="C85" s="51"/>
      <c r="D85" s="51"/>
      <c r="E85" s="51"/>
      <c r="F85" s="51"/>
      <c r="G85" s="90"/>
      <c r="H85" s="51"/>
      <c r="I85" s="51"/>
      <c r="J85" s="51"/>
      <c r="K85" s="51"/>
      <c r="L85" s="51"/>
      <c r="M85" s="4"/>
      <c r="N85" s="4"/>
      <c r="O85" s="51"/>
      <c r="P85" s="91"/>
      <c r="Q85" s="93"/>
      <c r="R85" s="89"/>
      <c r="S85" s="51"/>
      <c r="T85" s="51"/>
      <c r="U85" s="4"/>
      <c r="V85" s="4"/>
      <c r="W85" s="4"/>
      <c r="X85" s="4"/>
      <c r="Y85" s="4"/>
      <c r="Z85" s="4"/>
      <c r="AA85" s="4"/>
      <c r="AB85" s="4"/>
      <c r="AC85" s="4"/>
      <c r="AD85" s="81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5.75" customHeight="1">
      <c r="A86" s="4"/>
      <c r="B86" s="51"/>
      <c r="C86" s="51"/>
      <c r="D86" s="51"/>
      <c r="E86" s="51"/>
      <c r="F86" s="51"/>
      <c r="G86" s="90"/>
      <c r="H86" s="51"/>
      <c r="I86" s="51"/>
      <c r="J86" s="51"/>
      <c r="K86" s="51"/>
      <c r="L86" s="51"/>
      <c r="M86" s="4"/>
      <c r="N86" s="4"/>
      <c r="O86" s="51"/>
      <c r="P86" s="91"/>
      <c r="Q86" s="93"/>
      <c r="R86" s="89"/>
      <c r="S86" s="51"/>
      <c r="T86" s="51"/>
      <c r="U86" s="4"/>
      <c r="V86" s="4"/>
      <c r="W86" s="4"/>
      <c r="X86" s="4"/>
      <c r="Y86" s="4"/>
      <c r="Z86" s="4"/>
      <c r="AA86" s="4"/>
      <c r="AB86" s="4"/>
      <c r="AC86" s="4"/>
      <c r="AD86" s="81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.75" customHeight="1">
      <c r="A87" s="4"/>
      <c r="B87" s="51"/>
      <c r="C87" s="51"/>
      <c r="D87" s="51"/>
      <c r="E87" s="51"/>
      <c r="F87" s="51"/>
      <c r="G87" s="90"/>
      <c r="H87" s="51"/>
      <c r="I87" s="51"/>
      <c r="J87" s="51"/>
      <c r="K87" s="51"/>
      <c r="L87" s="51"/>
      <c r="M87" s="4"/>
      <c r="N87" s="4"/>
      <c r="O87" s="51"/>
      <c r="P87" s="91"/>
      <c r="Q87" s="93"/>
      <c r="R87" s="89"/>
      <c r="S87" s="51"/>
      <c r="T87" s="51"/>
      <c r="U87" s="4"/>
      <c r="V87" s="4"/>
      <c r="W87" s="4"/>
      <c r="X87" s="4"/>
      <c r="Y87" s="4"/>
      <c r="Z87" s="4"/>
      <c r="AA87" s="4"/>
      <c r="AB87" s="4"/>
      <c r="AC87" s="4"/>
      <c r="AD87" s="81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5.75" customHeight="1">
      <c r="A88" s="4"/>
      <c r="B88" s="51"/>
      <c r="C88" s="51"/>
      <c r="D88" s="51"/>
      <c r="E88" s="51"/>
      <c r="F88" s="51"/>
      <c r="G88" s="90"/>
      <c r="H88" s="51"/>
      <c r="I88" s="51"/>
      <c r="J88" s="51"/>
      <c r="K88" s="51"/>
      <c r="L88" s="51"/>
      <c r="M88" s="4"/>
      <c r="N88" s="4"/>
      <c r="O88" s="51"/>
      <c r="P88" s="91"/>
      <c r="Q88" s="93"/>
      <c r="R88" s="89"/>
      <c r="S88" s="51"/>
      <c r="T88" s="51"/>
      <c r="U88" s="4"/>
      <c r="V88" s="4"/>
      <c r="W88" s="4"/>
      <c r="X88" s="4"/>
      <c r="Y88" s="4"/>
      <c r="Z88" s="4"/>
      <c r="AA88" s="4"/>
      <c r="AB88" s="4"/>
      <c r="AC88" s="4"/>
      <c r="AD88" s="81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5.75" customHeight="1">
      <c r="A89" s="4"/>
      <c r="B89" s="51"/>
      <c r="C89" s="51"/>
      <c r="D89" s="51"/>
      <c r="E89" s="51"/>
      <c r="F89" s="51"/>
      <c r="G89" s="90"/>
      <c r="H89" s="51"/>
      <c r="I89" s="51"/>
      <c r="J89" s="51"/>
      <c r="K89" s="51"/>
      <c r="L89" s="51"/>
      <c r="M89" s="4"/>
      <c r="N89" s="4"/>
      <c r="O89" s="51"/>
      <c r="P89" s="91"/>
      <c r="Q89" s="93"/>
      <c r="R89" s="89"/>
      <c r="S89" s="51"/>
      <c r="T89" s="51"/>
      <c r="U89" s="4"/>
      <c r="V89" s="4"/>
      <c r="W89" s="4"/>
      <c r="X89" s="4"/>
      <c r="Y89" s="4"/>
      <c r="Z89" s="4"/>
      <c r="AA89" s="4"/>
      <c r="AB89" s="4"/>
      <c r="AC89" s="4"/>
      <c r="AD89" s="81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5.75" customHeight="1">
      <c r="A90" s="4"/>
      <c r="B90" s="51"/>
      <c r="C90" s="51"/>
      <c r="D90" s="51"/>
      <c r="E90" s="51"/>
      <c r="F90" s="51"/>
      <c r="G90" s="90"/>
      <c r="H90" s="51"/>
      <c r="I90" s="51"/>
      <c r="J90" s="51"/>
      <c r="K90" s="51"/>
      <c r="L90" s="51"/>
      <c r="M90" s="4"/>
      <c r="N90" s="4"/>
      <c r="O90" s="51"/>
      <c r="P90" s="91"/>
      <c r="Q90" s="93"/>
      <c r="R90" s="89"/>
      <c r="S90" s="51"/>
      <c r="T90" s="51"/>
      <c r="U90" s="4"/>
      <c r="V90" s="4"/>
      <c r="W90" s="4"/>
      <c r="X90" s="4"/>
      <c r="Y90" s="4"/>
      <c r="Z90" s="4"/>
      <c r="AA90" s="4"/>
      <c r="AB90" s="4"/>
      <c r="AC90" s="4"/>
      <c r="AD90" s="81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5.75" customHeight="1">
      <c r="A91" s="4"/>
      <c r="B91" s="51"/>
      <c r="C91" s="51"/>
      <c r="D91" s="51"/>
      <c r="E91" s="51"/>
      <c r="F91" s="51"/>
      <c r="G91" s="90"/>
      <c r="H91" s="51"/>
      <c r="I91" s="51"/>
      <c r="J91" s="51"/>
      <c r="K91" s="51"/>
      <c r="L91" s="51"/>
      <c r="M91" s="4"/>
      <c r="N91" s="4"/>
      <c r="O91" s="51"/>
      <c r="P91" s="91"/>
      <c r="Q91" s="93"/>
      <c r="R91" s="89"/>
      <c r="S91" s="51"/>
      <c r="T91" s="51"/>
      <c r="U91" s="4"/>
      <c r="V91" s="4"/>
      <c r="W91" s="4"/>
      <c r="X91" s="4"/>
      <c r="Y91" s="4"/>
      <c r="Z91" s="4"/>
      <c r="AA91" s="4"/>
      <c r="AB91" s="4"/>
      <c r="AC91" s="4"/>
      <c r="AD91" s="81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5.75" customHeight="1">
      <c r="A92" s="4"/>
      <c r="B92" s="51"/>
      <c r="C92" s="51"/>
      <c r="D92" s="51"/>
      <c r="E92" s="51"/>
      <c r="F92" s="51"/>
      <c r="G92" s="90"/>
      <c r="H92" s="51"/>
      <c r="I92" s="51"/>
      <c r="J92" s="51"/>
      <c r="K92" s="51"/>
      <c r="L92" s="51"/>
      <c r="M92" s="4"/>
      <c r="N92" s="4"/>
      <c r="O92" s="51"/>
      <c r="P92" s="91"/>
      <c r="Q92" s="93"/>
      <c r="R92" s="89"/>
      <c r="S92" s="51"/>
      <c r="T92" s="51"/>
      <c r="U92" s="4"/>
      <c r="V92" s="4"/>
      <c r="W92" s="4"/>
      <c r="X92" s="4"/>
      <c r="Y92" s="4"/>
      <c r="Z92" s="4"/>
      <c r="AA92" s="4"/>
      <c r="AB92" s="4"/>
      <c r="AC92" s="4"/>
      <c r="AD92" s="81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5.75" customHeight="1">
      <c r="A93" s="4"/>
      <c r="B93" s="51"/>
      <c r="C93" s="51"/>
      <c r="D93" s="51"/>
      <c r="E93" s="51"/>
      <c r="F93" s="51"/>
      <c r="G93" s="90"/>
      <c r="H93" s="51"/>
      <c r="I93" s="51"/>
      <c r="J93" s="51"/>
      <c r="K93" s="51"/>
      <c r="L93" s="51"/>
      <c r="M93" s="4"/>
      <c r="N93" s="4"/>
      <c r="O93" s="51"/>
      <c r="P93" s="91"/>
      <c r="Q93" s="93"/>
      <c r="R93" s="89"/>
      <c r="S93" s="51"/>
      <c r="T93" s="51"/>
      <c r="U93" s="4"/>
      <c r="V93" s="4"/>
      <c r="W93" s="4"/>
      <c r="X93" s="4"/>
      <c r="Y93" s="4"/>
      <c r="Z93" s="4"/>
      <c r="AA93" s="4"/>
      <c r="AB93" s="4"/>
      <c r="AC93" s="4"/>
      <c r="AD93" s="81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5.75" customHeight="1">
      <c r="A94" s="4"/>
      <c r="B94" s="51"/>
      <c r="C94" s="51"/>
      <c r="D94" s="51"/>
      <c r="E94" s="51"/>
      <c r="F94" s="51"/>
      <c r="G94" s="90"/>
      <c r="H94" s="51"/>
      <c r="I94" s="51"/>
      <c r="J94" s="51"/>
      <c r="K94" s="51"/>
      <c r="L94" s="51"/>
      <c r="M94" s="4"/>
      <c r="N94" s="4"/>
      <c r="O94" s="51"/>
      <c r="P94" s="91"/>
      <c r="Q94" s="93"/>
      <c r="R94" s="89"/>
      <c r="S94" s="51"/>
      <c r="T94" s="51"/>
      <c r="U94" s="4"/>
      <c r="V94" s="4"/>
      <c r="W94" s="4"/>
      <c r="X94" s="4"/>
      <c r="Y94" s="4"/>
      <c r="Z94" s="4"/>
      <c r="AA94" s="4"/>
      <c r="AB94" s="4"/>
      <c r="AC94" s="4"/>
      <c r="AD94" s="81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5.75" customHeight="1">
      <c r="A95" s="4"/>
      <c r="B95" s="51"/>
      <c r="C95" s="51"/>
      <c r="D95" s="51"/>
      <c r="E95" s="51"/>
      <c r="F95" s="51"/>
      <c r="G95" s="90"/>
      <c r="H95" s="51"/>
      <c r="I95" s="51"/>
      <c r="J95" s="51"/>
      <c r="K95" s="51"/>
      <c r="L95" s="51"/>
      <c r="M95" s="4"/>
      <c r="N95" s="4"/>
      <c r="O95" s="51"/>
      <c r="P95" s="91"/>
      <c r="Q95" s="93"/>
      <c r="R95" s="89"/>
      <c r="S95" s="51"/>
      <c r="T95" s="51"/>
      <c r="U95" s="4"/>
      <c r="V95" s="4"/>
      <c r="W95" s="4"/>
      <c r="X95" s="4"/>
      <c r="Y95" s="4"/>
      <c r="Z95" s="4"/>
      <c r="AA95" s="4"/>
      <c r="AB95" s="4"/>
      <c r="AC95" s="4"/>
      <c r="AD95" s="81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5.75" customHeight="1">
      <c r="A96" s="4"/>
      <c r="B96" s="51"/>
      <c r="C96" s="51"/>
      <c r="D96" s="51"/>
      <c r="E96" s="51"/>
      <c r="F96" s="51"/>
      <c r="G96" s="90"/>
      <c r="H96" s="51"/>
      <c r="I96" s="51"/>
      <c r="J96" s="51"/>
      <c r="K96" s="51"/>
      <c r="L96" s="51"/>
      <c r="M96" s="4"/>
      <c r="N96" s="4"/>
      <c r="O96" s="51"/>
      <c r="P96" s="91"/>
      <c r="Q96" s="93"/>
      <c r="R96" s="89"/>
      <c r="S96" s="51"/>
      <c r="T96" s="51"/>
      <c r="U96" s="4"/>
      <c r="V96" s="4"/>
      <c r="W96" s="4"/>
      <c r="X96" s="4"/>
      <c r="Y96" s="4"/>
      <c r="Z96" s="4"/>
      <c r="AA96" s="4"/>
      <c r="AB96" s="4"/>
      <c r="AC96" s="4"/>
      <c r="AD96" s="81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5.75" customHeight="1">
      <c r="A97" s="4"/>
      <c r="B97" s="51"/>
      <c r="C97" s="51"/>
      <c r="D97" s="51"/>
      <c r="E97" s="51"/>
      <c r="F97" s="51"/>
      <c r="G97" s="90"/>
      <c r="H97" s="51"/>
      <c r="I97" s="51"/>
      <c r="J97" s="51"/>
      <c r="K97" s="51"/>
      <c r="L97" s="51"/>
      <c r="M97" s="4"/>
      <c r="N97" s="4"/>
      <c r="O97" s="51"/>
      <c r="P97" s="91"/>
      <c r="Q97" s="93"/>
      <c r="R97" s="89"/>
      <c r="S97" s="51"/>
      <c r="T97" s="51"/>
      <c r="U97" s="4"/>
      <c r="V97" s="4"/>
      <c r="W97" s="4"/>
      <c r="X97" s="4"/>
      <c r="Y97" s="4"/>
      <c r="Z97" s="4"/>
      <c r="AA97" s="4"/>
      <c r="AB97" s="4"/>
      <c r="AC97" s="4"/>
      <c r="AD97" s="81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5.75" customHeight="1">
      <c r="A98" s="4"/>
      <c r="B98" s="51"/>
      <c r="C98" s="51"/>
      <c r="D98" s="51"/>
      <c r="E98" s="51"/>
      <c r="F98" s="51"/>
      <c r="G98" s="90"/>
      <c r="H98" s="51"/>
      <c r="I98" s="51"/>
      <c r="J98" s="51"/>
      <c r="K98" s="51"/>
      <c r="L98" s="51"/>
      <c r="M98" s="4"/>
      <c r="N98" s="4"/>
      <c r="O98" s="51"/>
      <c r="P98" s="91"/>
      <c r="Q98" s="93"/>
      <c r="R98" s="89"/>
      <c r="S98" s="51"/>
      <c r="T98" s="51"/>
      <c r="U98" s="4"/>
      <c r="V98" s="4"/>
      <c r="W98" s="4"/>
      <c r="X98" s="4"/>
      <c r="Y98" s="4"/>
      <c r="Z98" s="4"/>
      <c r="AA98" s="4"/>
      <c r="AB98" s="4"/>
      <c r="AC98" s="4"/>
      <c r="AD98" s="81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5.75" customHeight="1">
      <c r="A99" s="4"/>
      <c r="B99" s="51"/>
      <c r="C99" s="51"/>
      <c r="D99" s="51"/>
      <c r="E99" s="51"/>
      <c r="F99" s="51"/>
      <c r="G99" s="90"/>
      <c r="H99" s="51"/>
      <c r="I99" s="51"/>
      <c r="J99" s="51"/>
      <c r="K99" s="51"/>
      <c r="L99" s="51"/>
      <c r="M99" s="4"/>
      <c r="N99" s="4"/>
      <c r="O99" s="51"/>
      <c r="P99" s="91"/>
      <c r="Q99" s="93"/>
      <c r="R99" s="89"/>
      <c r="S99" s="51"/>
      <c r="T99" s="51"/>
      <c r="U99" s="4"/>
      <c r="V99" s="4"/>
      <c r="W99" s="4"/>
      <c r="X99" s="4"/>
      <c r="Y99" s="4"/>
      <c r="Z99" s="4"/>
      <c r="AA99" s="4"/>
      <c r="AB99" s="4"/>
      <c r="AC99" s="4"/>
      <c r="AD99" s="81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5.75" customHeight="1">
      <c r="A100" s="4"/>
      <c r="B100" s="51"/>
      <c r="C100" s="51"/>
      <c r="D100" s="51"/>
      <c r="E100" s="51"/>
      <c r="F100" s="51"/>
      <c r="G100" s="90"/>
      <c r="H100" s="51"/>
      <c r="I100" s="51"/>
      <c r="J100" s="51"/>
      <c r="K100" s="51"/>
      <c r="L100" s="51"/>
      <c r="M100" s="4"/>
      <c r="N100" s="4"/>
      <c r="O100" s="51"/>
      <c r="P100" s="91"/>
      <c r="Q100" s="93"/>
      <c r="R100" s="89"/>
      <c r="S100" s="51"/>
      <c r="T100" s="51"/>
      <c r="U100" s="4"/>
      <c r="V100" s="4"/>
      <c r="W100" s="4"/>
      <c r="X100" s="4"/>
      <c r="Y100" s="4"/>
      <c r="Z100" s="4"/>
      <c r="AA100" s="4"/>
      <c r="AB100" s="4"/>
      <c r="AC100" s="4"/>
      <c r="AD100" s="81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5.75" customHeight="1">
      <c r="A101" s="4"/>
      <c r="B101" s="51"/>
      <c r="C101" s="51"/>
      <c r="D101" s="51"/>
      <c r="E101" s="51"/>
      <c r="F101" s="51"/>
      <c r="G101" s="90"/>
      <c r="H101" s="51"/>
      <c r="I101" s="51"/>
      <c r="J101" s="51"/>
      <c r="K101" s="51"/>
      <c r="L101" s="51"/>
      <c r="M101" s="4"/>
      <c r="N101" s="4"/>
      <c r="O101" s="51"/>
      <c r="P101" s="91"/>
      <c r="Q101" s="93"/>
      <c r="R101" s="89"/>
      <c r="S101" s="51"/>
      <c r="T101" s="51"/>
      <c r="U101" s="4"/>
      <c r="V101" s="4"/>
      <c r="W101" s="4"/>
      <c r="X101" s="4"/>
      <c r="Y101" s="4"/>
      <c r="Z101" s="4"/>
      <c r="AA101" s="4"/>
      <c r="AB101" s="4"/>
      <c r="AC101" s="4"/>
      <c r="AD101" s="81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5.75" customHeight="1">
      <c r="A102" s="4"/>
      <c r="B102" s="51"/>
      <c r="C102" s="51"/>
      <c r="D102" s="51"/>
      <c r="E102" s="51"/>
      <c r="F102" s="51"/>
      <c r="G102" s="90"/>
      <c r="H102" s="51"/>
      <c r="I102" s="51"/>
      <c r="J102" s="51"/>
      <c r="K102" s="51"/>
      <c r="L102" s="51"/>
      <c r="M102" s="4"/>
      <c r="N102" s="4"/>
      <c r="O102" s="51"/>
      <c r="P102" s="91"/>
      <c r="Q102" s="93"/>
      <c r="R102" s="89"/>
      <c r="S102" s="51"/>
      <c r="T102" s="51"/>
      <c r="U102" s="4"/>
      <c r="V102" s="4"/>
      <c r="W102" s="4"/>
      <c r="X102" s="4"/>
      <c r="Y102" s="4"/>
      <c r="Z102" s="4"/>
      <c r="AA102" s="4"/>
      <c r="AB102" s="4"/>
      <c r="AC102" s="4"/>
      <c r="AD102" s="81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5.75" customHeight="1">
      <c r="A103" s="4"/>
      <c r="B103" s="51"/>
      <c r="C103" s="51"/>
      <c r="D103" s="51"/>
      <c r="E103" s="51"/>
      <c r="F103" s="51"/>
      <c r="G103" s="90"/>
      <c r="H103" s="51"/>
      <c r="I103" s="51"/>
      <c r="J103" s="51"/>
      <c r="K103" s="51"/>
      <c r="L103" s="51"/>
      <c r="M103" s="4"/>
      <c r="N103" s="4"/>
      <c r="O103" s="51"/>
      <c r="P103" s="91"/>
      <c r="Q103" s="93"/>
      <c r="R103" s="89"/>
      <c r="S103" s="51"/>
      <c r="T103" s="51"/>
      <c r="U103" s="4"/>
      <c r="V103" s="4"/>
      <c r="W103" s="4"/>
      <c r="X103" s="4"/>
      <c r="Y103" s="4"/>
      <c r="Z103" s="4"/>
      <c r="AA103" s="4"/>
      <c r="AB103" s="4"/>
      <c r="AC103" s="4"/>
      <c r="AD103" s="81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5.75" customHeight="1">
      <c r="A104" s="4"/>
      <c r="B104" s="51"/>
      <c r="C104" s="51"/>
      <c r="D104" s="51"/>
      <c r="E104" s="51"/>
      <c r="F104" s="51"/>
      <c r="G104" s="90"/>
      <c r="H104" s="51"/>
      <c r="I104" s="51"/>
      <c r="J104" s="51"/>
      <c r="K104" s="51"/>
      <c r="L104" s="51"/>
      <c r="M104" s="4"/>
      <c r="N104" s="4"/>
      <c r="O104" s="51"/>
      <c r="P104" s="91"/>
      <c r="Q104" s="93"/>
      <c r="R104" s="89"/>
      <c r="S104" s="51"/>
      <c r="T104" s="51"/>
      <c r="U104" s="4"/>
      <c r="V104" s="4"/>
      <c r="W104" s="4"/>
      <c r="X104" s="4"/>
      <c r="Y104" s="4"/>
      <c r="Z104" s="4"/>
      <c r="AA104" s="4"/>
      <c r="AB104" s="4"/>
      <c r="AC104" s="4"/>
      <c r="AD104" s="81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5.75" customHeight="1">
      <c r="A105" s="4"/>
      <c r="B105" s="51"/>
      <c r="C105" s="51"/>
      <c r="D105" s="51"/>
      <c r="E105" s="51"/>
      <c r="F105" s="51"/>
      <c r="G105" s="90"/>
      <c r="H105" s="51"/>
      <c r="I105" s="51"/>
      <c r="J105" s="51"/>
      <c r="K105" s="51"/>
      <c r="L105" s="51"/>
      <c r="M105" s="4"/>
      <c r="N105" s="4"/>
      <c r="O105" s="51"/>
      <c r="P105" s="91"/>
      <c r="Q105" s="93"/>
      <c r="R105" s="89"/>
      <c r="S105" s="51"/>
      <c r="T105" s="51"/>
      <c r="U105" s="4"/>
      <c r="V105" s="4"/>
      <c r="W105" s="4"/>
      <c r="X105" s="4"/>
      <c r="Y105" s="4"/>
      <c r="Z105" s="4"/>
      <c r="AA105" s="4"/>
      <c r="AB105" s="4"/>
      <c r="AC105" s="4"/>
      <c r="AD105" s="81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5.75" customHeight="1">
      <c r="A106" s="4"/>
      <c r="B106" s="51"/>
      <c r="C106" s="51"/>
      <c r="D106" s="51"/>
      <c r="E106" s="51"/>
      <c r="F106" s="51"/>
      <c r="G106" s="90"/>
      <c r="H106" s="51"/>
      <c r="I106" s="51"/>
      <c r="J106" s="51"/>
      <c r="K106" s="51"/>
      <c r="L106" s="51"/>
      <c r="M106" s="4"/>
      <c r="N106" s="4"/>
      <c r="O106" s="51"/>
      <c r="P106" s="91"/>
      <c r="Q106" s="93"/>
      <c r="R106" s="89"/>
      <c r="S106" s="51"/>
      <c r="T106" s="51"/>
      <c r="U106" s="4"/>
      <c r="V106" s="4"/>
      <c r="W106" s="4"/>
      <c r="X106" s="4"/>
      <c r="Y106" s="4"/>
      <c r="Z106" s="4"/>
      <c r="AA106" s="4"/>
      <c r="AB106" s="4"/>
      <c r="AC106" s="4"/>
      <c r="AD106" s="81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5.75" customHeight="1">
      <c r="A107" s="4"/>
      <c r="B107" s="51"/>
      <c r="C107" s="51"/>
      <c r="D107" s="51"/>
      <c r="E107" s="51"/>
      <c r="F107" s="51"/>
      <c r="G107" s="90"/>
      <c r="H107" s="51"/>
      <c r="I107" s="51"/>
      <c r="J107" s="51"/>
      <c r="K107" s="51"/>
      <c r="L107" s="51"/>
      <c r="M107" s="4"/>
      <c r="N107" s="4"/>
      <c r="O107" s="51"/>
      <c r="P107" s="91"/>
      <c r="Q107" s="93"/>
      <c r="R107" s="89"/>
      <c r="S107" s="51"/>
      <c r="T107" s="51"/>
      <c r="U107" s="4"/>
      <c r="V107" s="4"/>
      <c r="W107" s="4"/>
      <c r="X107" s="4"/>
      <c r="Y107" s="4"/>
      <c r="Z107" s="4"/>
      <c r="AA107" s="4"/>
      <c r="AB107" s="4"/>
      <c r="AC107" s="4"/>
      <c r="AD107" s="81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5.75" customHeight="1">
      <c r="A108" s="4"/>
      <c r="B108" s="51"/>
      <c r="C108" s="51"/>
      <c r="D108" s="51"/>
      <c r="E108" s="51"/>
      <c r="F108" s="51"/>
      <c r="G108" s="90"/>
      <c r="H108" s="51"/>
      <c r="I108" s="51"/>
      <c r="J108" s="51"/>
      <c r="K108" s="51"/>
      <c r="L108" s="51"/>
      <c r="M108" s="4"/>
      <c r="N108" s="4"/>
      <c r="O108" s="51"/>
      <c r="P108" s="91"/>
      <c r="Q108" s="93"/>
      <c r="R108" s="89"/>
      <c r="S108" s="51"/>
      <c r="T108" s="51"/>
      <c r="U108" s="4"/>
      <c r="V108" s="4"/>
      <c r="W108" s="4"/>
      <c r="X108" s="4"/>
      <c r="Y108" s="4"/>
      <c r="Z108" s="4"/>
      <c r="AA108" s="4"/>
      <c r="AB108" s="4"/>
      <c r="AC108" s="4"/>
      <c r="AD108" s="81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5.75" customHeight="1">
      <c r="A109" s="4"/>
      <c r="B109" s="51"/>
      <c r="C109" s="51"/>
      <c r="D109" s="51"/>
      <c r="E109" s="51"/>
      <c r="F109" s="51"/>
      <c r="G109" s="90"/>
      <c r="H109" s="51"/>
      <c r="I109" s="51"/>
      <c r="J109" s="51"/>
      <c r="K109" s="51"/>
      <c r="L109" s="51"/>
      <c r="M109" s="4"/>
      <c r="N109" s="4"/>
      <c r="O109" s="51"/>
      <c r="P109" s="91"/>
      <c r="Q109" s="93"/>
      <c r="R109" s="89"/>
      <c r="S109" s="51"/>
      <c r="T109" s="51"/>
      <c r="U109" s="4"/>
      <c r="V109" s="4"/>
      <c r="W109" s="4"/>
      <c r="X109" s="4"/>
      <c r="Y109" s="4"/>
      <c r="Z109" s="4"/>
      <c r="AA109" s="4"/>
      <c r="AB109" s="4"/>
      <c r="AC109" s="4"/>
      <c r="AD109" s="81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5.75" customHeight="1">
      <c r="A110" s="4"/>
      <c r="B110" s="51"/>
      <c r="C110" s="51"/>
      <c r="D110" s="51"/>
      <c r="E110" s="51"/>
      <c r="F110" s="51"/>
      <c r="G110" s="90"/>
      <c r="H110" s="51"/>
      <c r="I110" s="51"/>
      <c r="J110" s="51"/>
      <c r="K110" s="51"/>
      <c r="L110" s="51"/>
      <c r="M110" s="4"/>
      <c r="N110" s="4"/>
      <c r="O110" s="51"/>
      <c r="P110" s="91"/>
      <c r="Q110" s="93"/>
      <c r="R110" s="89"/>
      <c r="S110" s="51"/>
      <c r="T110" s="51"/>
      <c r="U110" s="4"/>
      <c r="V110" s="4"/>
      <c r="W110" s="4"/>
      <c r="X110" s="4"/>
      <c r="Y110" s="4"/>
      <c r="Z110" s="4"/>
      <c r="AA110" s="4"/>
      <c r="AB110" s="4"/>
      <c r="AC110" s="4"/>
      <c r="AD110" s="81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5.75" customHeight="1">
      <c r="A111" s="4"/>
      <c r="B111" s="51"/>
      <c r="C111" s="51"/>
      <c r="D111" s="51"/>
      <c r="E111" s="51"/>
      <c r="F111" s="51"/>
      <c r="G111" s="90"/>
      <c r="H111" s="51"/>
      <c r="I111" s="51"/>
      <c r="J111" s="51"/>
      <c r="K111" s="51"/>
      <c r="L111" s="51"/>
      <c r="M111" s="4"/>
      <c r="N111" s="4"/>
      <c r="O111" s="51"/>
      <c r="P111" s="91"/>
      <c r="Q111" s="93"/>
      <c r="R111" s="89"/>
      <c r="S111" s="51"/>
      <c r="T111" s="51"/>
      <c r="U111" s="4"/>
      <c r="V111" s="4"/>
      <c r="W111" s="4"/>
      <c r="X111" s="4"/>
      <c r="Y111" s="4"/>
      <c r="Z111" s="4"/>
      <c r="AA111" s="4"/>
      <c r="AB111" s="4"/>
      <c r="AC111" s="4"/>
      <c r="AD111" s="81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5.75" customHeight="1">
      <c r="A112" s="4"/>
      <c r="B112" s="51"/>
      <c r="C112" s="51"/>
      <c r="D112" s="51"/>
      <c r="E112" s="51"/>
      <c r="F112" s="51"/>
      <c r="G112" s="90"/>
      <c r="H112" s="51"/>
      <c r="I112" s="51"/>
      <c r="J112" s="51"/>
      <c r="K112" s="51"/>
      <c r="L112" s="51"/>
      <c r="M112" s="4"/>
      <c r="N112" s="4"/>
      <c r="O112" s="51"/>
      <c r="P112" s="91"/>
      <c r="Q112" s="93"/>
      <c r="R112" s="89"/>
      <c r="S112" s="51"/>
      <c r="T112" s="51"/>
      <c r="U112" s="4"/>
      <c r="V112" s="4"/>
      <c r="W112" s="4"/>
      <c r="X112" s="4"/>
      <c r="Y112" s="4"/>
      <c r="Z112" s="4"/>
      <c r="AA112" s="4"/>
      <c r="AB112" s="4"/>
      <c r="AC112" s="4"/>
      <c r="AD112" s="81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5.75" customHeight="1">
      <c r="A113" s="4"/>
      <c r="B113" s="51"/>
      <c r="C113" s="51"/>
      <c r="D113" s="51"/>
      <c r="E113" s="51"/>
      <c r="F113" s="51"/>
      <c r="G113" s="90"/>
      <c r="H113" s="51"/>
      <c r="I113" s="51"/>
      <c r="J113" s="51"/>
      <c r="K113" s="51"/>
      <c r="L113" s="51"/>
      <c r="M113" s="4"/>
      <c r="N113" s="4"/>
      <c r="O113" s="51"/>
      <c r="P113" s="91"/>
      <c r="Q113" s="93"/>
      <c r="R113" s="89"/>
      <c r="S113" s="51"/>
      <c r="T113" s="51"/>
      <c r="U113" s="4"/>
      <c r="V113" s="4"/>
      <c r="W113" s="4"/>
      <c r="X113" s="4"/>
      <c r="Y113" s="4"/>
      <c r="Z113" s="4"/>
      <c r="AA113" s="4"/>
      <c r="AB113" s="4"/>
      <c r="AC113" s="4"/>
      <c r="AD113" s="81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5.75" customHeight="1">
      <c r="A114" s="4"/>
      <c r="B114" s="51"/>
      <c r="C114" s="51"/>
      <c r="D114" s="51"/>
      <c r="E114" s="51"/>
      <c r="F114" s="51"/>
      <c r="G114" s="90"/>
      <c r="H114" s="51"/>
      <c r="I114" s="51"/>
      <c r="J114" s="51"/>
      <c r="K114" s="51"/>
      <c r="L114" s="51"/>
      <c r="M114" s="4"/>
      <c r="N114" s="4"/>
      <c r="O114" s="51"/>
      <c r="P114" s="91"/>
      <c r="Q114" s="93"/>
      <c r="R114" s="89"/>
      <c r="S114" s="51"/>
      <c r="T114" s="51"/>
      <c r="U114" s="4"/>
      <c r="V114" s="4"/>
      <c r="W114" s="4"/>
      <c r="X114" s="4"/>
      <c r="Y114" s="4"/>
      <c r="Z114" s="4"/>
      <c r="AA114" s="4"/>
      <c r="AB114" s="4"/>
      <c r="AC114" s="4"/>
      <c r="AD114" s="81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5.75" customHeight="1">
      <c r="A115" s="4"/>
      <c r="B115" s="51"/>
      <c r="C115" s="51"/>
      <c r="D115" s="51"/>
      <c r="E115" s="51"/>
      <c r="F115" s="51"/>
      <c r="G115" s="90"/>
      <c r="H115" s="51"/>
      <c r="I115" s="51"/>
      <c r="J115" s="51"/>
      <c r="K115" s="51"/>
      <c r="L115" s="51"/>
      <c r="M115" s="4"/>
      <c r="N115" s="4"/>
      <c r="O115" s="51"/>
      <c r="P115" s="91"/>
      <c r="Q115" s="93"/>
      <c r="R115" s="89"/>
      <c r="S115" s="51"/>
      <c r="T115" s="51"/>
      <c r="U115" s="4"/>
      <c r="V115" s="4"/>
      <c r="W115" s="4"/>
      <c r="X115" s="4"/>
      <c r="Y115" s="4"/>
      <c r="Z115" s="4"/>
      <c r="AA115" s="4"/>
      <c r="AB115" s="4"/>
      <c r="AC115" s="4"/>
      <c r="AD115" s="81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5.75" customHeight="1">
      <c r="A116" s="4"/>
      <c r="B116" s="51"/>
      <c r="C116" s="51"/>
      <c r="D116" s="51"/>
      <c r="E116" s="51"/>
      <c r="F116" s="51"/>
      <c r="G116" s="90"/>
      <c r="H116" s="51"/>
      <c r="I116" s="51"/>
      <c r="J116" s="51"/>
      <c r="K116" s="51"/>
      <c r="L116" s="51"/>
      <c r="M116" s="4"/>
      <c r="N116" s="4"/>
      <c r="O116" s="51"/>
      <c r="P116" s="91"/>
      <c r="Q116" s="93"/>
      <c r="R116" s="89"/>
      <c r="S116" s="51"/>
      <c r="T116" s="51"/>
      <c r="U116" s="4"/>
      <c r="V116" s="4"/>
      <c r="W116" s="4"/>
      <c r="X116" s="4"/>
      <c r="Y116" s="4"/>
      <c r="Z116" s="4"/>
      <c r="AA116" s="4"/>
      <c r="AB116" s="4"/>
      <c r="AC116" s="4"/>
      <c r="AD116" s="81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5.75" customHeight="1">
      <c r="A117" s="4"/>
      <c r="B117" s="51"/>
      <c r="C117" s="51"/>
      <c r="D117" s="51"/>
      <c r="E117" s="51"/>
      <c r="F117" s="51"/>
      <c r="G117" s="90"/>
      <c r="H117" s="51"/>
      <c r="I117" s="51"/>
      <c r="J117" s="51"/>
      <c r="K117" s="51"/>
      <c r="L117" s="51"/>
      <c r="M117" s="4"/>
      <c r="N117" s="4"/>
      <c r="O117" s="51"/>
      <c r="P117" s="91"/>
      <c r="Q117" s="93"/>
      <c r="R117" s="89"/>
      <c r="S117" s="51"/>
      <c r="T117" s="51"/>
      <c r="U117" s="4"/>
      <c r="V117" s="4"/>
      <c r="W117" s="4"/>
      <c r="X117" s="4"/>
      <c r="Y117" s="4"/>
      <c r="Z117" s="4"/>
      <c r="AA117" s="4"/>
      <c r="AB117" s="4"/>
      <c r="AC117" s="4"/>
      <c r="AD117" s="81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5.75" customHeight="1">
      <c r="A118" s="4"/>
      <c r="B118" s="51"/>
      <c r="C118" s="51"/>
      <c r="D118" s="51"/>
      <c r="E118" s="51"/>
      <c r="F118" s="51"/>
      <c r="G118" s="90"/>
      <c r="H118" s="51"/>
      <c r="I118" s="51"/>
      <c r="J118" s="51"/>
      <c r="K118" s="51"/>
      <c r="L118" s="51"/>
      <c r="M118" s="4"/>
      <c r="N118" s="4"/>
      <c r="O118" s="51"/>
      <c r="P118" s="91"/>
      <c r="Q118" s="93"/>
      <c r="R118" s="89"/>
      <c r="S118" s="51"/>
      <c r="T118" s="51"/>
      <c r="U118" s="4"/>
      <c r="V118" s="4"/>
      <c r="W118" s="4"/>
      <c r="X118" s="4"/>
      <c r="Y118" s="4"/>
      <c r="Z118" s="4"/>
      <c r="AA118" s="4"/>
      <c r="AB118" s="4"/>
      <c r="AC118" s="4"/>
      <c r="AD118" s="81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5.75" customHeight="1">
      <c r="A119" s="4"/>
      <c r="B119" s="51"/>
      <c r="C119" s="51"/>
      <c r="D119" s="51"/>
      <c r="E119" s="51"/>
      <c r="F119" s="51"/>
      <c r="G119" s="90"/>
      <c r="H119" s="51"/>
      <c r="I119" s="51"/>
      <c r="J119" s="51"/>
      <c r="K119" s="51"/>
      <c r="L119" s="51"/>
      <c r="M119" s="4"/>
      <c r="N119" s="4"/>
      <c r="O119" s="51"/>
      <c r="P119" s="91"/>
      <c r="Q119" s="93"/>
      <c r="R119" s="89"/>
      <c r="S119" s="51"/>
      <c r="T119" s="51"/>
      <c r="U119" s="4"/>
      <c r="V119" s="4"/>
      <c r="W119" s="4"/>
      <c r="X119" s="4"/>
      <c r="Y119" s="4"/>
      <c r="Z119" s="4"/>
      <c r="AA119" s="4"/>
      <c r="AB119" s="4"/>
      <c r="AC119" s="4"/>
      <c r="AD119" s="81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5.75" customHeight="1">
      <c r="A120" s="4"/>
      <c r="B120" s="51"/>
      <c r="C120" s="51"/>
      <c r="D120" s="51"/>
      <c r="E120" s="51"/>
      <c r="F120" s="51"/>
      <c r="G120" s="90"/>
      <c r="H120" s="51"/>
      <c r="I120" s="51"/>
      <c r="J120" s="51"/>
      <c r="K120" s="51"/>
      <c r="L120" s="51"/>
      <c r="M120" s="4"/>
      <c r="N120" s="4"/>
      <c r="O120" s="51"/>
      <c r="P120" s="91"/>
      <c r="Q120" s="93"/>
      <c r="R120" s="89"/>
      <c r="S120" s="51"/>
      <c r="T120" s="51"/>
      <c r="U120" s="4"/>
      <c r="V120" s="4"/>
      <c r="W120" s="4"/>
      <c r="X120" s="4"/>
      <c r="Y120" s="4"/>
      <c r="Z120" s="4"/>
      <c r="AA120" s="4"/>
      <c r="AB120" s="4"/>
      <c r="AC120" s="4"/>
      <c r="AD120" s="81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5.75" customHeight="1">
      <c r="A121" s="4"/>
      <c r="B121" s="51"/>
      <c r="C121" s="51"/>
      <c r="D121" s="51"/>
      <c r="E121" s="51"/>
      <c r="F121" s="51"/>
      <c r="G121" s="90"/>
      <c r="H121" s="51"/>
      <c r="I121" s="51"/>
      <c r="J121" s="51"/>
      <c r="K121" s="51"/>
      <c r="L121" s="51"/>
      <c r="M121" s="4"/>
      <c r="N121" s="4"/>
      <c r="O121" s="51"/>
      <c r="P121" s="91"/>
      <c r="Q121" s="93"/>
      <c r="R121" s="89"/>
      <c r="S121" s="51"/>
      <c r="T121" s="51"/>
      <c r="U121" s="4"/>
      <c r="V121" s="4"/>
      <c r="W121" s="4"/>
      <c r="X121" s="4"/>
      <c r="Y121" s="4"/>
      <c r="Z121" s="4"/>
      <c r="AA121" s="4"/>
      <c r="AB121" s="4"/>
      <c r="AC121" s="4"/>
      <c r="AD121" s="81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5.75" customHeight="1">
      <c r="A122" s="4"/>
      <c r="B122" s="51"/>
      <c r="C122" s="51"/>
      <c r="D122" s="51"/>
      <c r="E122" s="51"/>
      <c r="F122" s="51"/>
      <c r="G122" s="90"/>
      <c r="H122" s="51"/>
      <c r="I122" s="51"/>
      <c r="J122" s="51"/>
      <c r="K122" s="51"/>
      <c r="L122" s="51"/>
      <c r="M122" s="4"/>
      <c r="N122" s="4"/>
      <c r="O122" s="51"/>
      <c r="P122" s="91"/>
      <c r="Q122" s="93"/>
      <c r="R122" s="89"/>
      <c r="S122" s="51"/>
      <c r="T122" s="51"/>
      <c r="U122" s="4"/>
      <c r="V122" s="4"/>
      <c r="W122" s="4"/>
      <c r="X122" s="4"/>
      <c r="Y122" s="4"/>
      <c r="Z122" s="4"/>
      <c r="AA122" s="4"/>
      <c r="AB122" s="4"/>
      <c r="AC122" s="4"/>
      <c r="AD122" s="81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5.75" customHeight="1">
      <c r="A123" s="4"/>
      <c r="B123" s="51"/>
      <c r="C123" s="51"/>
      <c r="D123" s="51"/>
      <c r="E123" s="51"/>
      <c r="F123" s="51"/>
      <c r="G123" s="90"/>
      <c r="H123" s="51"/>
      <c r="I123" s="51"/>
      <c r="J123" s="51"/>
      <c r="K123" s="51"/>
      <c r="L123" s="51"/>
      <c r="M123" s="4"/>
      <c r="N123" s="4"/>
      <c r="O123" s="51"/>
      <c r="P123" s="91"/>
      <c r="Q123" s="93"/>
      <c r="R123" s="89"/>
      <c r="S123" s="51"/>
      <c r="T123" s="51"/>
      <c r="U123" s="4"/>
      <c r="V123" s="4"/>
      <c r="W123" s="4"/>
      <c r="X123" s="4"/>
      <c r="Y123" s="4"/>
      <c r="Z123" s="4"/>
      <c r="AA123" s="4"/>
      <c r="AB123" s="4"/>
      <c r="AC123" s="4"/>
      <c r="AD123" s="81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5.75" customHeight="1">
      <c r="A124" s="4"/>
      <c r="B124" s="51"/>
      <c r="C124" s="51"/>
      <c r="D124" s="51"/>
      <c r="E124" s="51"/>
      <c r="F124" s="51"/>
      <c r="G124" s="90"/>
      <c r="H124" s="51"/>
      <c r="I124" s="51"/>
      <c r="J124" s="51"/>
      <c r="K124" s="51"/>
      <c r="L124" s="51"/>
      <c r="M124" s="4"/>
      <c r="N124" s="4"/>
      <c r="O124" s="51"/>
      <c r="P124" s="91"/>
      <c r="Q124" s="93"/>
      <c r="R124" s="89"/>
      <c r="S124" s="51"/>
      <c r="T124" s="51"/>
      <c r="U124" s="4"/>
      <c r="V124" s="4"/>
      <c r="W124" s="4"/>
      <c r="X124" s="4"/>
      <c r="Y124" s="4"/>
      <c r="Z124" s="4"/>
      <c r="AA124" s="4"/>
      <c r="AB124" s="4"/>
      <c r="AC124" s="4"/>
      <c r="AD124" s="81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5.75" customHeight="1">
      <c r="A125" s="4"/>
      <c r="B125" s="51"/>
      <c r="C125" s="51"/>
      <c r="D125" s="51"/>
      <c r="E125" s="51"/>
      <c r="F125" s="51"/>
      <c r="G125" s="90"/>
      <c r="H125" s="51"/>
      <c r="I125" s="51"/>
      <c r="J125" s="51"/>
      <c r="K125" s="51"/>
      <c r="L125" s="51"/>
      <c r="M125" s="4"/>
      <c r="N125" s="4"/>
      <c r="O125" s="51"/>
      <c r="P125" s="91"/>
      <c r="Q125" s="93"/>
      <c r="R125" s="89"/>
      <c r="S125" s="51"/>
      <c r="T125" s="51"/>
      <c r="U125" s="4"/>
      <c r="V125" s="4"/>
      <c r="W125" s="4"/>
      <c r="X125" s="4"/>
      <c r="Y125" s="4"/>
      <c r="Z125" s="4"/>
      <c r="AA125" s="4"/>
      <c r="AB125" s="4"/>
      <c r="AC125" s="4"/>
      <c r="AD125" s="81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5.75" customHeight="1">
      <c r="A126" s="4"/>
      <c r="B126" s="51"/>
      <c r="C126" s="51"/>
      <c r="D126" s="51"/>
      <c r="E126" s="51"/>
      <c r="F126" s="51"/>
      <c r="G126" s="90"/>
      <c r="H126" s="51"/>
      <c r="I126" s="51"/>
      <c r="J126" s="51"/>
      <c r="K126" s="51"/>
      <c r="L126" s="51"/>
      <c r="M126" s="4"/>
      <c r="N126" s="4"/>
      <c r="O126" s="51"/>
      <c r="P126" s="91"/>
      <c r="Q126" s="93"/>
      <c r="R126" s="89"/>
      <c r="S126" s="51"/>
      <c r="T126" s="51"/>
      <c r="U126" s="4"/>
      <c r="V126" s="4"/>
      <c r="W126" s="4"/>
      <c r="X126" s="4"/>
      <c r="Y126" s="4"/>
      <c r="Z126" s="4"/>
      <c r="AA126" s="4"/>
      <c r="AB126" s="4"/>
      <c r="AC126" s="4"/>
      <c r="AD126" s="81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5.75" customHeight="1">
      <c r="A127" s="4"/>
      <c r="B127" s="51"/>
      <c r="C127" s="51"/>
      <c r="D127" s="51"/>
      <c r="E127" s="51"/>
      <c r="F127" s="51"/>
      <c r="G127" s="90"/>
      <c r="H127" s="51"/>
      <c r="I127" s="51"/>
      <c r="J127" s="51"/>
      <c r="K127" s="51"/>
      <c r="L127" s="51"/>
      <c r="M127" s="4"/>
      <c r="N127" s="4"/>
      <c r="O127" s="51"/>
      <c r="P127" s="91"/>
      <c r="Q127" s="93"/>
      <c r="R127" s="89"/>
      <c r="S127" s="51"/>
      <c r="T127" s="51"/>
      <c r="U127" s="4"/>
      <c r="V127" s="4"/>
      <c r="W127" s="4"/>
      <c r="X127" s="4"/>
      <c r="Y127" s="4"/>
      <c r="Z127" s="4"/>
      <c r="AA127" s="4"/>
      <c r="AB127" s="4"/>
      <c r="AC127" s="4"/>
      <c r="AD127" s="81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5.75" customHeight="1">
      <c r="A128" s="4"/>
      <c r="B128" s="51"/>
      <c r="C128" s="51"/>
      <c r="D128" s="51"/>
      <c r="E128" s="51"/>
      <c r="F128" s="51"/>
      <c r="G128" s="90"/>
      <c r="H128" s="51"/>
      <c r="I128" s="51"/>
      <c r="J128" s="51"/>
      <c r="K128" s="51"/>
      <c r="L128" s="51"/>
      <c r="M128" s="4"/>
      <c r="N128" s="4"/>
      <c r="O128" s="51"/>
      <c r="P128" s="91"/>
      <c r="Q128" s="93"/>
      <c r="R128" s="89"/>
      <c r="S128" s="51"/>
      <c r="T128" s="51"/>
      <c r="U128" s="4"/>
      <c r="V128" s="4"/>
      <c r="W128" s="4"/>
      <c r="X128" s="4"/>
      <c r="Y128" s="4"/>
      <c r="Z128" s="4"/>
      <c r="AA128" s="4"/>
      <c r="AB128" s="4"/>
      <c r="AC128" s="4"/>
      <c r="AD128" s="81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5.75" customHeight="1">
      <c r="A129" s="4"/>
      <c r="B129" s="51"/>
      <c r="C129" s="51"/>
      <c r="D129" s="51"/>
      <c r="E129" s="51"/>
      <c r="F129" s="51"/>
      <c r="G129" s="90"/>
      <c r="H129" s="51"/>
      <c r="I129" s="51"/>
      <c r="J129" s="51"/>
      <c r="K129" s="51"/>
      <c r="L129" s="51"/>
      <c r="M129" s="4"/>
      <c r="N129" s="4"/>
      <c r="O129" s="51"/>
      <c r="P129" s="91"/>
      <c r="Q129" s="93"/>
      <c r="R129" s="89"/>
      <c r="S129" s="51"/>
      <c r="T129" s="51"/>
      <c r="U129" s="4"/>
      <c r="V129" s="4"/>
      <c r="W129" s="4"/>
      <c r="X129" s="4"/>
      <c r="Y129" s="4"/>
      <c r="Z129" s="4"/>
      <c r="AA129" s="4"/>
      <c r="AB129" s="4"/>
      <c r="AC129" s="4"/>
      <c r="AD129" s="81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5.75" customHeight="1">
      <c r="A130" s="4"/>
      <c r="B130" s="51"/>
      <c r="C130" s="51"/>
      <c r="D130" s="51"/>
      <c r="E130" s="51"/>
      <c r="F130" s="51"/>
      <c r="G130" s="90"/>
      <c r="H130" s="51"/>
      <c r="I130" s="51"/>
      <c r="J130" s="51"/>
      <c r="K130" s="51"/>
      <c r="L130" s="51"/>
      <c r="M130" s="4"/>
      <c r="N130" s="4"/>
      <c r="O130" s="51"/>
      <c r="P130" s="91"/>
      <c r="Q130" s="93"/>
      <c r="R130" s="89"/>
      <c r="S130" s="51"/>
      <c r="T130" s="51"/>
      <c r="U130" s="4"/>
      <c r="V130" s="4"/>
      <c r="W130" s="4"/>
      <c r="X130" s="4"/>
      <c r="Y130" s="4"/>
      <c r="Z130" s="4"/>
      <c r="AA130" s="4"/>
      <c r="AB130" s="4"/>
      <c r="AC130" s="4"/>
      <c r="AD130" s="81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5.75" customHeight="1">
      <c r="A131" s="4"/>
      <c r="B131" s="51"/>
      <c r="C131" s="51"/>
      <c r="D131" s="51"/>
      <c r="E131" s="51"/>
      <c r="F131" s="51"/>
      <c r="G131" s="90"/>
      <c r="H131" s="51"/>
      <c r="I131" s="51"/>
      <c r="J131" s="51"/>
      <c r="K131" s="51"/>
      <c r="L131" s="51"/>
      <c r="M131" s="4"/>
      <c r="N131" s="4"/>
      <c r="O131" s="51"/>
      <c r="P131" s="91"/>
      <c r="Q131" s="93"/>
      <c r="R131" s="89"/>
      <c r="S131" s="51"/>
      <c r="T131" s="51"/>
      <c r="U131" s="4"/>
      <c r="V131" s="4"/>
      <c r="W131" s="4"/>
      <c r="X131" s="4"/>
      <c r="Y131" s="4"/>
      <c r="Z131" s="4"/>
      <c r="AA131" s="4"/>
      <c r="AB131" s="4"/>
      <c r="AC131" s="4"/>
      <c r="AD131" s="8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5.75" customHeight="1">
      <c r="A132" s="4"/>
      <c r="B132" s="51"/>
      <c r="C132" s="51"/>
      <c r="D132" s="51"/>
      <c r="E132" s="51"/>
      <c r="F132" s="51"/>
      <c r="G132" s="90"/>
      <c r="H132" s="51"/>
      <c r="I132" s="51"/>
      <c r="J132" s="51"/>
      <c r="K132" s="51"/>
      <c r="L132" s="51"/>
      <c r="M132" s="4"/>
      <c r="N132" s="4"/>
      <c r="O132" s="51"/>
      <c r="P132" s="91"/>
      <c r="Q132" s="93"/>
      <c r="R132" s="89"/>
      <c r="S132" s="51"/>
      <c r="T132" s="51"/>
      <c r="U132" s="4"/>
      <c r="V132" s="4"/>
      <c r="W132" s="4"/>
      <c r="X132" s="4"/>
      <c r="Y132" s="4"/>
      <c r="Z132" s="4"/>
      <c r="AA132" s="4"/>
      <c r="AB132" s="4"/>
      <c r="AC132" s="4"/>
      <c r="AD132" s="81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5.75" customHeight="1">
      <c r="A133" s="4"/>
      <c r="B133" s="51"/>
      <c r="C133" s="51"/>
      <c r="D133" s="51"/>
      <c r="E133" s="51"/>
      <c r="F133" s="51"/>
      <c r="G133" s="90"/>
      <c r="H133" s="51"/>
      <c r="I133" s="51"/>
      <c r="J133" s="51"/>
      <c r="K133" s="51"/>
      <c r="L133" s="51"/>
      <c r="M133" s="4"/>
      <c r="N133" s="4"/>
      <c r="O133" s="51"/>
      <c r="P133" s="91"/>
      <c r="Q133" s="93"/>
      <c r="R133" s="89"/>
      <c r="S133" s="51"/>
      <c r="T133" s="51"/>
      <c r="U133" s="4"/>
      <c r="V133" s="4"/>
      <c r="W133" s="4"/>
      <c r="X133" s="4"/>
      <c r="Y133" s="4"/>
      <c r="Z133" s="4"/>
      <c r="AA133" s="4"/>
      <c r="AB133" s="4"/>
      <c r="AC133" s="4"/>
      <c r="AD133" s="81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5.75" customHeight="1">
      <c r="A134" s="4"/>
      <c r="B134" s="51"/>
      <c r="C134" s="51"/>
      <c r="D134" s="51"/>
      <c r="E134" s="51"/>
      <c r="F134" s="51"/>
      <c r="G134" s="90"/>
      <c r="H134" s="51"/>
      <c r="I134" s="51"/>
      <c r="J134" s="51"/>
      <c r="K134" s="51"/>
      <c r="L134" s="51"/>
      <c r="M134" s="4"/>
      <c r="N134" s="4"/>
      <c r="O134" s="51"/>
      <c r="P134" s="91"/>
      <c r="Q134" s="93"/>
      <c r="R134" s="89"/>
      <c r="S134" s="51"/>
      <c r="T134" s="51"/>
      <c r="U134" s="4"/>
      <c r="V134" s="4"/>
      <c r="W134" s="4"/>
      <c r="X134" s="4"/>
      <c r="Y134" s="4"/>
      <c r="Z134" s="4"/>
      <c r="AA134" s="4"/>
      <c r="AB134" s="4"/>
      <c r="AC134" s="4"/>
      <c r="AD134" s="81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5.75" customHeight="1">
      <c r="A135" s="4"/>
      <c r="B135" s="51"/>
      <c r="C135" s="51"/>
      <c r="D135" s="51"/>
      <c r="E135" s="51"/>
      <c r="F135" s="51"/>
      <c r="G135" s="90"/>
      <c r="H135" s="51"/>
      <c r="I135" s="51"/>
      <c r="J135" s="51"/>
      <c r="K135" s="51"/>
      <c r="L135" s="51"/>
      <c r="M135" s="4"/>
      <c r="N135" s="4"/>
      <c r="O135" s="51"/>
      <c r="P135" s="91"/>
      <c r="Q135" s="93"/>
      <c r="R135" s="89"/>
      <c r="S135" s="51"/>
      <c r="T135" s="51"/>
      <c r="U135" s="4"/>
      <c r="V135" s="4"/>
      <c r="W135" s="4"/>
      <c r="X135" s="4"/>
      <c r="Y135" s="4"/>
      <c r="Z135" s="4"/>
      <c r="AA135" s="4"/>
      <c r="AB135" s="4"/>
      <c r="AC135" s="4"/>
      <c r="AD135" s="81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5.75" customHeight="1">
      <c r="A136" s="4"/>
      <c r="B136" s="51"/>
      <c r="C136" s="51"/>
      <c r="D136" s="51"/>
      <c r="E136" s="51"/>
      <c r="F136" s="51"/>
      <c r="G136" s="90"/>
      <c r="H136" s="51"/>
      <c r="I136" s="51"/>
      <c r="J136" s="51"/>
      <c r="K136" s="51"/>
      <c r="L136" s="51"/>
      <c r="M136" s="4"/>
      <c r="N136" s="4"/>
      <c r="O136" s="51"/>
      <c r="P136" s="91"/>
      <c r="Q136" s="93"/>
      <c r="R136" s="89"/>
      <c r="S136" s="51"/>
      <c r="T136" s="51"/>
      <c r="U136" s="4"/>
      <c r="V136" s="4"/>
      <c r="W136" s="4"/>
      <c r="X136" s="4"/>
      <c r="Y136" s="4"/>
      <c r="Z136" s="4"/>
      <c r="AA136" s="4"/>
      <c r="AB136" s="4"/>
      <c r="AC136" s="4"/>
      <c r="AD136" s="81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5.75" customHeight="1">
      <c r="A137" s="4"/>
      <c r="B137" s="51"/>
      <c r="C137" s="51"/>
      <c r="D137" s="51"/>
      <c r="E137" s="51"/>
      <c r="F137" s="51"/>
      <c r="G137" s="90"/>
      <c r="H137" s="51"/>
      <c r="I137" s="51"/>
      <c r="J137" s="51"/>
      <c r="K137" s="51"/>
      <c r="L137" s="51"/>
      <c r="M137" s="4"/>
      <c r="N137" s="4"/>
      <c r="O137" s="51"/>
      <c r="P137" s="91"/>
      <c r="Q137" s="93"/>
      <c r="R137" s="89"/>
      <c r="S137" s="51"/>
      <c r="T137" s="51"/>
      <c r="U137" s="4"/>
      <c r="V137" s="4"/>
      <c r="W137" s="4"/>
      <c r="X137" s="4"/>
      <c r="Y137" s="4"/>
      <c r="Z137" s="4"/>
      <c r="AA137" s="4"/>
      <c r="AB137" s="4"/>
      <c r="AC137" s="4"/>
      <c r="AD137" s="81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5.75" customHeight="1">
      <c r="A138" s="4"/>
      <c r="B138" s="51"/>
      <c r="C138" s="51"/>
      <c r="D138" s="51"/>
      <c r="E138" s="51"/>
      <c r="F138" s="51"/>
      <c r="G138" s="90"/>
      <c r="H138" s="51"/>
      <c r="I138" s="51"/>
      <c r="J138" s="51"/>
      <c r="K138" s="51"/>
      <c r="L138" s="51"/>
      <c r="M138" s="4"/>
      <c r="N138" s="4"/>
      <c r="O138" s="51"/>
      <c r="P138" s="91"/>
      <c r="Q138" s="93"/>
      <c r="R138" s="89"/>
      <c r="S138" s="51"/>
      <c r="T138" s="51"/>
      <c r="U138" s="4"/>
      <c r="V138" s="4"/>
      <c r="W138" s="4"/>
      <c r="X138" s="4"/>
      <c r="Y138" s="4"/>
      <c r="Z138" s="4"/>
      <c r="AA138" s="4"/>
      <c r="AB138" s="4"/>
      <c r="AC138" s="4"/>
      <c r="AD138" s="81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5.75" customHeight="1">
      <c r="A139" s="4"/>
      <c r="B139" s="51"/>
      <c r="C139" s="51"/>
      <c r="D139" s="51"/>
      <c r="E139" s="51"/>
      <c r="F139" s="51"/>
      <c r="G139" s="90"/>
      <c r="H139" s="51"/>
      <c r="I139" s="51"/>
      <c r="J139" s="51"/>
      <c r="K139" s="51"/>
      <c r="L139" s="51"/>
      <c r="M139" s="4"/>
      <c r="N139" s="4"/>
      <c r="O139" s="51"/>
      <c r="P139" s="91"/>
      <c r="Q139" s="93"/>
      <c r="R139" s="89"/>
      <c r="S139" s="51"/>
      <c r="T139" s="51"/>
      <c r="U139" s="4"/>
      <c r="V139" s="4"/>
      <c r="W139" s="4"/>
      <c r="X139" s="4"/>
      <c r="Y139" s="4"/>
      <c r="Z139" s="4"/>
      <c r="AA139" s="4"/>
      <c r="AB139" s="4"/>
      <c r="AC139" s="4"/>
      <c r="AD139" s="81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5.75" customHeight="1">
      <c r="A140" s="4"/>
      <c r="B140" s="51"/>
      <c r="C140" s="51"/>
      <c r="D140" s="51"/>
      <c r="E140" s="51"/>
      <c r="F140" s="51"/>
      <c r="G140" s="90"/>
      <c r="H140" s="51"/>
      <c r="I140" s="51"/>
      <c r="J140" s="51"/>
      <c r="K140" s="51"/>
      <c r="L140" s="51"/>
      <c r="M140" s="4"/>
      <c r="N140" s="4"/>
      <c r="O140" s="51"/>
      <c r="P140" s="91"/>
      <c r="Q140" s="93"/>
      <c r="R140" s="89"/>
      <c r="S140" s="51"/>
      <c r="T140" s="51"/>
      <c r="U140" s="4"/>
      <c r="V140" s="4"/>
      <c r="W140" s="4"/>
      <c r="X140" s="4"/>
      <c r="Y140" s="4"/>
      <c r="Z140" s="4"/>
      <c r="AA140" s="4"/>
      <c r="AB140" s="4"/>
      <c r="AC140" s="4"/>
      <c r="AD140" s="81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5.75" customHeight="1">
      <c r="A141" s="4"/>
      <c r="B141" s="51"/>
      <c r="C141" s="51"/>
      <c r="D141" s="51"/>
      <c r="E141" s="51"/>
      <c r="F141" s="51"/>
      <c r="G141" s="90"/>
      <c r="H141" s="51"/>
      <c r="I141" s="51"/>
      <c r="J141" s="51"/>
      <c r="K141" s="51"/>
      <c r="L141" s="51"/>
      <c r="M141" s="4"/>
      <c r="N141" s="4"/>
      <c r="O141" s="51"/>
      <c r="P141" s="91"/>
      <c r="Q141" s="93"/>
      <c r="R141" s="89"/>
      <c r="S141" s="51"/>
      <c r="T141" s="51"/>
      <c r="U141" s="4"/>
      <c r="V141" s="4"/>
      <c r="W141" s="4"/>
      <c r="X141" s="4"/>
      <c r="Y141" s="4"/>
      <c r="Z141" s="4"/>
      <c r="AA141" s="4"/>
      <c r="AB141" s="4"/>
      <c r="AC141" s="4"/>
      <c r="AD141" s="81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5.75" customHeight="1">
      <c r="A142" s="4"/>
      <c r="B142" s="51"/>
      <c r="C142" s="51"/>
      <c r="D142" s="51"/>
      <c r="E142" s="51"/>
      <c r="F142" s="51"/>
      <c r="G142" s="90"/>
      <c r="H142" s="51"/>
      <c r="I142" s="51"/>
      <c r="J142" s="51"/>
      <c r="K142" s="51"/>
      <c r="L142" s="51"/>
      <c r="M142" s="4"/>
      <c r="N142" s="4"/>
      <c r="O142" s="51"/>
      <c r="P142" s="91"/>
      <c r="Q142" s="93"/>
      <c r="R142" s="89"/>
      <c r="S142" s="51"/>
      <c r="T142" s="51"/>
      <c r="U142" s="4"/>
      <c r="V142" s="4"/>
      <c r="W142" s="4"/>
      <c r="X142" s="4"/>
      <c r="Y142" s="4"/>
      <c r="Z142" s="4"/>
      <c r="AA142" s="4"/>
      <c r="AB142" s="4"/>
      <c r="AC142" s="4"/>
      <c r="AD142" s="81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5.75" customHeight="1">
      <c r="A143" s="4"/>
      <c r="B143" s="51"/>
      <c r="C143" s="51"/>
      <c r="D143" s="51"/>
      <c r="E143" s="51"/>
      <c r="F143" s="51"/>
      <c r="G143" s="90"/>
      <c r="H143" s="51"/>
      <c r="I143" s="51"/>
      <c r="J143" s="51"/>
      <c r="K143" s="51"/>
      <c r="L143" s="51"/>
      <c r="M143" s="4"/>
      <c r="N143" s="4"/>
      <c r="O143" s="51"/>
      <c r="P143" s="91"/>
      <c r="Q143" s="93"/>
      <c r="R143" s="89"/>
      <c r="S143" s="51"/>
      <c r="T143" s="51"/>
      <c r="U143" s="4"/>
      <c r="V143" s="4"/>
      <c r="W143" s="4"/>
      <c r="X143" s="4"/>
      <c r="Y143" s="4"/>
      <c r="Z143" s="4"/>
      <c r="AA143" s="4"/>
      <c r="AB143" s="4"/>
      <c r="AC143" s="4"/>
      <c r="AD143" s="81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5.75" customHeight="1">
      <c r="A144" s="4"/>
      <c r="B144" s="51"/>
      <c r="C144" s="51"/>
      <c r="D144" s="51"/>
      <c r="E144" s="51"/>
      <c r="F144" s="51"/>
      <c r="G144" s="90"/>
      <c r="H144" s="51"/>
      <c r="I144" s="51"/>
      <c r="J144" s="51"/>
      <c r="K144" s="51"/>
      <c r="L144" s="51"/>
      <c r="M144" s="4"/>
      <c r="N144" s="4"/>
      <c r="O144" s="51"/>
      <c r="P144" s="91"/>
      <c r="Q144" s="93"/>
      <c r="R144" s="89"/>
      <c r="S144" s="51"/>
      <c r="T144" s="51"/>
      <c r="U144" s="4"/>
      <c r="V144" s="4"/>
      <c r="W144" s="4"/>
      <c r="X144" s="4"/>
      <c r="Y144" s="4"/>
      <c r="Z144" s="4"/>
      <c r="AA144" s="4"/>
      <c r="AB144" s="4"/>
      <c r="AC144" s="4"/>
      <c r="AD144" s="81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5.75" customHeight="1">
      <c r="A145" s="4"/>
      <c r="B145" s="51"/>
      <c r="C145" s="51"/>
      <c r="D145" s="51"/>
      <c r="E145" s="51"/>
      <c r="F145" s="51"/>
      <c r="G145" s="90"/>
      <c r="H145" s="51"/>
      <c r="I145" s="51"/>
      <c r="J145" s="51"/>
      <c r="K145" s="51"/>
      <c r="L145" s="51"/>
      <c r="M145" s="4"/>
      <c r="N145" s="4"/>
      <c r="O145" s="51"/>
      <c r="P145" s="91"/>
      <c r="Q145" s="93"/>
      <c r="R145" s="89"/>
      <c r="S145" s="51"/>
      <c r="T145" s="51"/>
      <c r="U145" s="4"/>
      <c r="V145" s="4"/>
      <c r="W145" s="4"/>
      <c r="X145" s="4"/>
      <c r="Y145" s="4"/>
      <c r="Z145" s="4"/>
      <c r="AA145" s="4"/>
      <c r="AB145" s="4"/>
      <c r="AC145" s="4"/>
      <c r="AD145" s="81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5.75" customHeight="1">
      <c r="A146" s="4"/>
      <c r="B146" s="51"/>
      <c r="C146" s="51"/>
      <c r="D146" s="51"/>
      <c r="E146" s="51"/>
      <c r="F146" s="51"/>
      <c r="G146" s="90"/>
      <c r="H146" s="51"/>
      <c r="I146" s="51"/>
      <c r="J146" s="51"/>
      <c r="K146" s="51"/>
      <c r="L146" s="51"/>
      <c r="M146" s="4"/>
      <c r="N146" s="4"/>
      <c r="O146" s="51"/>
      <c r="P146" s="91"/>
      <c r="Q146" s="93"/>
      <c r="R146" s="89"/>
      <c r="S146" s="51"/>
      <c r="T146" s="51"/>
      <c r="U146" s="4"/>
      <c r="V146" s="4"/>
      <c r="W146" s="4"/>
      <c r="X146" s="4"/>
      <c r="Y146" s="4"/>
      <c r="Z146" s="4"/>
      <c r="AA146" s="4"/>
      <c r="AB146" s="4"/>
      <c r="AC146" s="4"/>
      <c r="AD146" s="81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5.75" customHeight="1">
      <c r="A147" s="4"/>
      <c r="B147" s="51"/>
      <c r="C147" s="51"/>
      <c r="D147" s="51"/>
      <c r="E147" s="51"/>
      <c r="F147" s="51"/>
      <c r="G147" s="90"/>
      <c r="H147" s="51"/>
      <c r="I147" s="51"/>
      <c r="J147" s="51"/>
      <c r="K147" s="51"/>
      <c r="L147" s="51"/>
      <c r="M147" s="4"/>
      <c r="N147" s="4"/>
      <c r="O147" s="51"/>
      <c r="P147" s="91"/>
      <c r="Q147" s="93"/>
      <c r="R147" s="89"/>
      <c r="S147" s="51"/>
      <c r="T147" s="51"/>
      <c r="U147" s="4"/>
      <c r="V147" s="4"/>
      <c r="W147" s="4"/>
      <c r="X147" s="4"/>
      <c r="Y147" s="4"/>
      <c r="Z147" s="4"/>
      <c r="AA147" s="4"/>
      <c r="AB147" s="4"/>
      <c r="AC147" s="4"/>
      <c r="AD147" s="81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5.75" customHeight="1">
      <c r="A148" s="4"/>
      <c r="B148" s="51"/>
      <c r="C148" s="51"/>
      <c r="D148" s="51"/>
      <c r="E148" s="51"/>
      <c r="F148" s="51"/>
      <c r="G148" s="90"/>
      <c r="H148" s="51"/>
      <c r="I148" s="51"/>
      <c r="J148" s="51"/>
      <c r="K148" s="51"/>
      <c r="L148" s="51"/>
      <c r="M148" s="4"/>
      <c r="N148" s="4"/>
      <c r="O148" s="51"/>
      <c r="P148" s="91"/>
      <c r="Q148" s="93"/>
      <c r="R148" s="89"/>
      <c r="S148" s="51"/>
      <c r="T148" s="51"/>
      <c r="U148" s="4"/>
      <c r="V148" s="4"/>
      <c r="W148" s="4"/>
      <c r="X148" s="4"/>
      <c r="Y148" s="4"/>
      <c r="Z148" s="4"/>
      <c r="AA148" s="4"/>
      <c r="AB148" s="4"/>
      <c r="AC148" s="4"/>
      <c r="AD148" s="81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5.75" customHeight="1">
      <c r="A149" s="4"/>
      <c r="B149" s="51"/>
      <c r="C149" s="51"/>
      <c r="D149" s="51"/>
      <c r="E149" s="51"/>
      <c r="F149" s="51"/>
      <c r="G149" s="90"/>
      <c r="H149" s="51"/>
      <c r="I149" s="51"/>
      <c r="J149" s="51"/>
      <c r="K149" s="51"/>
      <c r="L149" s="51"/>
      <c r="M149" s="4"/>
      <c r="N149" s="4"/>
      <c r="O149" s="51"/>
      <c r="P149" s="91"/>
      <c r="Q149" s="93"/>
      <c r="R149" s="89"/>
      <c r="S149" s="51"/>
      <c r="T149" s="51"/>
      <c r="U149" s="4"/>
      <c r="V149" s="4"/>
      <c r="W149" s="4"/>
      <c r="X149" s="4"/>
      <c r="Y149" s="4"/>
      <c r="Z149" s="4"/>
      <c r="AA149" s="4"/>
      <c r="AB149" s="4"/>
      <c r="AC149" s="4"/>
      <c r="AD149" s="81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5.75" customHeight="1">
      <c r="A150" s="4"/>
      <c r="B150" s="51"/>
      <c r="C150" s="51"/>
      <c r="D150" s="51"/>
      <c r="E150" s="51"/>
      <c r="F150" s="51"/>
      <c r="G150" s="90"/>
      <c r="H150" s="51"/>
      <c r="I150" s="51"/>
      <c r="J150" s="51"/>
      <c r="K150" s="51"/>
      <c r="L150" s="51"/>
      <c r="M150" s="4"/>
      <c r="N150" s="4"/>
      <c r="O150" s="51"/>
      <c r="P150" s="91"/>
      <c r="Q150" s="93"/>
      <c r="R150" s="89"/>
      <c r="S150" s="51"/>
      <c r="T150" s="51"/>
      <c r="U150" s="4"/>
      <c r="V150" s="4"/>
      <c r="W150" s="4"/>
      <c r="X150" s="4"/>
      <c r="Y150" s="4"/>
      <c r="Z150" s="4"/>
      <c r="AA150" s="4"/>
      <c r="AB150" s="4"/>
      <c r="AC150" s="4"/>
      <c r="AD150" s="81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5.75" customHeight="1">
      <c r="A151" s="4"/>
      <c r="B151" s="51"/>
      <c r="C151" s="51"/>
      <c r="D151" s="51"/>
      <c r="E151" s="51"/>
      <c r="F151" s="51"/>
      <c r="G151" s="90"/>
      <c r="H151" s="51"/>
      <c r="I151" s="51"/>
      <c r="J151" s="51"/>
      <c r="K151" s="51"/>
      <c r="L151" s="51"/>
      <c r="M151" s="4"/>
      <c r="N151" s="4"/>
      <c r="O151" s="51"/>
      <c r="P151" s="91"/>
      <c r="Q151" s="93"/>
      <c r="R151" s="89"/>
      <c r="S151" s="51"/>
      <c r="T151" s="51"/>
      <c r="U151" s="4"/>
      <c r="V151" s="4"/>
      <c r="W151" s="4"/>
      <c r="X151" s="4"/>
      <c r="Y151" s="4"/>
      <c r="Z151" s="4"/>
      <c r="AA151" s="4"/>
      <c r="AB151" s="4"/>
      <c r="AC151" s="4"/>
      <c r="AD151" s="81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5.75" customHeight="1">
      <c r="A152" s="4"/>
      <c r="B152" s="51"/>
      <c r="C152" s="51"/>
      <c r="D152" s="51"/>
      <c r="E152" s="51"/>
      <c r="F152" s="51"/>
      <c r="G152" s="90"/>
      <c r="H152" s="51"/>
      <c r="I152" s="51"/>
      <c r="J152" s="51"/>
      <c r="K152" s="51"/>
      <c r="L152" s="51"/>
      <c r="M152" s="4"/>
      <c r="N152" s="4"/>
      <c r="O152" s="51"/>
      <c r="P152" s="91"/>
      <c r="Q152" s="93"/>
      <c r="R152" s="89"/>
      <c r="S152" s="51"/>
      <c r="T152" s="51"/>
      <c r="U152" s="4"/>
      <c r="V152" s="4"/>
      <c r="W152" s="4"/>
      <c r="X152" s="4"/>
      <c r="Y152" s="4"/>
      <c r="Z152" s="4"/>
      <c r="AA152" s="4"/>
      <c r="AB152" s="4"/>
      <c r="AC152" s="4"/>
      <c r="AD152" s="81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5.75" customHeight="1">
      <c r="A153" s="4"/>
      <c r="B153" s="51"/>
      <c r="C153" s="51"/>
      <c r="D153" s="51"/>
      <c r="E153" s="51"/>
      <c r="F153" s="51"/>
      <c r="G153" s="90"/>
      <c r="H153" s="51"/>
      <c r="I153" s="51"/>
      <c r="J153" s="51"/>
      <c r="K153" s="51"/>
      <c r="L153" s="51"/>
      <c r="M153" s="4"/>
      <c r="N153" s="4"/>
      <c r="O153" s="51"/>
      <c r="P153" s="91"/>
      <c r="Q153" s="93"/>
      <c r="R153" s="89"/>
      <c r="S153" s="51"/>
      <c r="T153" s="51"/>
      <c r="U153" s="4"/>
      <c r="V153" s="4"/>
      <c r="W153" s="4"/>
      <c r="X153" s="4"/>
      <c r="Y153" s="4"/>
      <c r="Z153" s="4"/>
      <c r="AA153" s="4"/>
      <c r="AB153" s="4"/>
      <c r="AC153" s="4"/>
      <c r="AD153" s="81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5.75" customHeight="1">
      <c r="A154" s="4"/>
      <c r="B154" s="51"/>
      <c r="C154" s="51"/>
      <c r="D154" s="51"/>
      <c r="E154" s="51"/>
      <c r="F154" s="51"/>
      <c r="G154" s="90"/>
      <c r="H154" s="51"/>
      <c r="I154" s="51"/>
      <c r="J154" s="51"/>
      <c r="K154" s="51"/>
      <c r="L154" s="51"/>
      <c r="M154" s="4"/>
      <c r="N154" s="4"/>
      <c r="O154" s="51"/>
      <c r="P154" s="91"/>
      <c r="Q154" s="93"/>
      <c r="R154" s="89"/>
      <c r="S154" s="51"/>
      <c r="T154" s="51"/>
      <c r="U154" s="4"/>
      <c r="V154" s="4"/>
      <c r="W154" s="4"/>
      <c r="X154" s="4"/>
      <c r="Y154" s="4"/>
      <c r="Z154" s="4"/>
      <c r="AA154" s="4"/>
      <c r="AB154" s="4"/>
      <c r="AC154" s="4"/>
      <c r="AD154" s="81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5.75" customHeight="1">
      <c r="A155" s="4"/>
      <c r="B155" s="51"/>
      <c r="C155" s="51"/>
      <c r="D155" s="51"/>
      <c r="E155" s="51"/>
      <c r="F155" s="51"/>
      <c r="G155" s="90"/>
      <c r="H155" s="51"/>
      <c r="I155" s="51"/>
      <c r="J155" s="51"/>
      <c r="K155" s="51"/>
      <c r="L155" s="51"/>
      <c r="M155" s="4"/>
      <c r="N155" s="4"/>
      <c r="O155" s="51"/>
      <c r="P155" s="91"/>
      <c r="Q155" s="93"/>
      <c r="R155" s="89"/>
      <c r="S155" s="51"/>
      <c r="T155" s="51"/>
      <c r="U155" s="4"/>
      <c r="V155" s="4"/>
      <c r="W155" s="4"/>
      <c r="X155" s="4"/>
      <c r="Y155" s="4"/>
      <c r="Z155" s="4"/>
      <c r="AA155" s="4"/>
      <c r="AB155" s="4"/>
      <c r="AC155" s="4"/>
      <c r="AD155" s="81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5.75" customHeight="1">
      <c r="A156" s="4"/>
      <c r="B156" s="51"/>
      <c r="C156" s="51"/>
      <c r="D156" s="51"/>
      <c r="E156" s="51"/>
      <c r="F156" s="51"/>
      <c r="G156" s="90"/>
      <c r="H156" s="51"/>
      <c r="I156" s="51"/>
      <c r="J156" s="51"/>
      <c r="K156" s="51"/>
      <c r="L156" s="51"/>
      <c r="M156" s="4"/>
      <c r="N156" s="4"/>
      <c r="O156" s="51"/>
      <c r="P156" s="91"/>
      <c r="Q156" s="93"/>
      <c r="R156" s="89"/>
      <c r="S156" s="51"/>
      <c r="T156" s="51"/>
      <c r="U156" s="4"/>
      <c r="V156" s="4"/>
      <c r="W156" s="4"/>
      <c r="X156" s="4"/>
      <c r="Y156" s="4"/>
      <c r="Z156" s="4"/>
      <c r="AA156" s="4"/>
      <c r="AB156" s="4"/>
      <c r="AC156" s="4"/>
      <c r="AD156" s="81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15.75" customHeight="1">
      <c r="A157" s="4"/>
      <c r="B157" s="51"/>
      <c r="C157" s="51"/>
      <c r="D157" s="51"/>
      <c r="E157" s="51"/>
      <c r="F157" s="51"/>
      <c r="G157" s="90"/>
      <c r="H157" s="51"/>
      <c r="I157" s="51"/>
      <c r="J157" s="51"/>
      <c r="K157" s="51"/>
      <c r="L157" s="51"/>
      <c r="M157" s="4"/>
      <c r="N157" s="4"/>
      <c r="O157" s="51"/>
      <c r="P157" s="91"/>
      <c r="Q157" s="93"/>
      <c r="R157" s="89"/>
      <c r="S157" s="51"/>
      <c r="T157" s="51"/>
      <c r="U157" s="4"/>
      <c r="V157" s="4"/>
      <c r="W157" s="4"/>
      <c r="X157" s="4"/>
      <c r="Y157" s="4"/>
      <c r="Z157" s="4"/>
      <c r="AA157" s="4"/>
      <c r="AB157" s="4"/>
      <c r="AC157" s="4"/>
      <c r="AD157" s="81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ht="15.75" customHeight="1">
      <c r="A158" s="4"/>
      <c r="B158" s="51"/>
      <c r="C158" s="51"/>
      <c r="D158" s="51"/>
      <c r="E158" s="51"/>
      <c r="F158" s="51"/>
      <c r="G158" s="90"/>
      <c r="H158" s="51"/>
      <c r="I158" s="51"/>
      <c r="J158" s="51"/>
      <c r="K158" s="51"/>
      <c r="L158" s="51"/>
      <c r="M158" s="4"/>
      <c r="N158" s="4"/>
      <c r="O158" s="51"/>
      <c r="P158" s="91"/>
      <c r="Q158" s="93"/>
      <c r="R158" s="89"/>
      <c r="S158" s="51"/>
      <c r="T158" s="51"/>
      <c r="U158" s="4"/>
      <c r="V158" s="4"/>
      <c r="W158" s="4"/>
      <c r="X158" s="4"/>
      <c r="Y158" s="4"/>
      <c r="Z158" s="4"/>
      <c r="AA158" s="4"/>
      <c r="AB158" s="4"/>
      <c r="AC158" s="4"/>
      <c r="AD158" s="81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5.75" customHeight="1">
      <c r="A159" s="4"/>
      <c r="B159" s="51"/>
      <c r="C159" s="51"/>
      <c r="D159" s="51"/>
      <c r="E159" s="51"/>
      <c r="F159" s="51"/>
      <c r="G159" s="90"/>
      <c r="H159" s="51"/>
      <c r="I159" s="51"/>
      <c r="J159" s="51"/>
      <c r="K159" s="51"/>
      <c r="L159" s="51"/>
      <c r="M159" s="4"/>
      <c r="N159" s="4"/>
      <c r="O159" s="51"/>
      <c r="P159" s="91"/>
      <c r="Q159" s="93"/>
      <c r="R159" s="89"/>
      <c r="S159" s="51"/>
      <c r="T159" s="51"/>
      <c r="U159" s="4"/>
      <c r="V159" s="4"/>
      <c r="W159" s="4"/>
      <c r="X159" s="4"/>
      <c r="Y159" s="4"/>
      <c r="Z159" s="4"/>
      <c r="AA159" s="4"/>
      <c r="AB159" s="4"/>
      <c r="AC159" s="4"/>
      <c r="AD159" s="81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5.75" customHeight="1">
      <c r="A160" s="4"/>
      <c r="B160" s="51"/>
      <c r="C160" s="51"/>
      <c r="D160" s="51"/>
      <c r="E160" s="51"/>
      <c r="F160" s="51"/>
      <c r="G160" s="90"/>
      <c r="H160" s="51"/>
      <c r="I160" s="51"/>
      <c r="J160" s="51"/>
      <c r="K160" s="51"/>
      <c r="L160" s="51"/>
      <c r="M160" s="4"/>
      <c r="N160" s="4"/>
      <c r="O160" s="51"/>
      <c r="P160" s="91"/>
      <c r="Q160" s="93"/>
      <c r="R160" s="89"/>
      <c r="S160" s="51"/>
      <c r="T160" s="51"/>
      <c r="U160" s="4"/>
      <c r="V160" s="4"/>
      <c r="W160" s="4"/>
      <c r="X160" s="4"/>
      <c r="Y160" s="4"/>
      <c r="Z160" s="4"/>
      <c r="AA160" s="4"/>
      <c r="AB160" s="4"/>
      <c r="AC160" s="4"/>
      <c r="AD160" s="81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5.75" customHeight="1">
      <c r="A161" s="4"/>
      <c r="B161" s="51"/>
      <c r="C161" s="51"/>
      <c r="D161" s="51"/>
      <c r="E161" s="51"/>
      <c r="F161" s="51"/>
      <c r="G161" s="90"/>
      <c r="H161" s="51"/>
      <c r="I161" s="51"/>
      <c r="J161" s="51"/>
      <c r="K161" s="51"/>
      <c r="L161" s="51"/>
      <c r="M161" s="4"/>
      <c r="N161" s="4"/>
      <c r="O161" s="51"/>
      <c r="P161" s="91"/>
      <c r="Q161" s="93"/>
      <c r="R161" s="89"/>
      <c r="S161" s="51"/>
      <c r="T161" s="51"/>
      <c r="U161" s="4"/>
      <c r="V161" s="4"/>
      <c r="W161" s="4"/>
      <c r="X161" s="4"/>
      <c r="Y161" s="4"/>
      <c r="Z161" s="4"/>
      <c r="AA161" s="4"/>
      <c r="AB161" s="4"/>
      <c r="AC161" s="4"/>
      <c r="AD161" s="81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ht="15.75" customHeight="1">
      <c r="A162" s="4"/>
      <c r="B162" s="51"/>
      <c r="C162" s="51"/>
      <c r="D162" s="51"/>
      <c r="E162" s="51"/>
      <c r="F162" s="51"/>
      <c r="G162" s="90"/>
      <c r="H162" s="51"/>
      <c r="I162" s="51"/>
      <c r="J162" s="51"/>
      <c r="K162" s="51"/>
      <c r="L162" s="51"/>
      <c r="M162" s="4"/>
      <c r="N162" s="4"/>
      <c r="O162" s="51"/>
      <c r="P162" s="91"/>
      <c r="Q162" s="93"/>
      <c r="R162" s="89"/>
      <c r="S162" s="51"/>
      <c r="T162" s="51"/>
      <c r="U162" s="4"/>
      <c r="V162" s="4"/>
      <c r="W162" s="4"/>
      <c r="X162" s="4"/>
      <c r="Y162" s="4"/>
      <c r="Z162" s="4"/>
      <c r="AA162" s="4"/>
      <c r="AB162" s="4"/>
      <c r="AC162" s="4"/>
      <c r="AD162" s="81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5.75" customHeight="1">
      <c r="A163" s="4"/>
      <c r="B163" s="51"/>
      <c r="C163" s="51"/>
      <c r="D163" s="51"/>
      <c r="E163" s="51"/>
      <c r="F163" s="51"/>
      <c r="G163" s="90"/>
      <c r="H163" s="51"/>
      <c r="I163" s="51"/>
      <c r="J163" s="51"/>
      <c r="K163" s="51"/>
      <c r="L163" s="51"/>
      <c r="M163" s="4"/>
      <c r="N163" s="4"/>
      <c r="O163" s="51"/>
      <c r="P163" s="91"/>
      <c r="Q163" s="93"/>
      <c r="R163" s="89"/>
      <c r="S163" s="51"/>
      <c r="T163" s="51"/>
      <c r="U163" s="4"/>
      <c r="V163" s="4"/>
      <c r="W163" s="4"/>
      <c r="X163" s="4"/>
      <c r="Y163" s="4"/>
      <c r="Z163" s="4"/>
      <c r="AA163" s="4"/>
      <c r="AB163" s="4"/>
      <c r="AC163" s="4"/>
      <c r="AD163" s="81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ht="15.75" customHeight="1">
      <c r="A164" s="4"/>
      <c r="B164" s="51"/>
      <c r="C164" s="51"/>
      <c r="D164" s="51"/>
      <c r="E164" s="51"/>
      <c r="F164" s="51"/>
      <c r="G164" s="90"/>
      <c r="H164" s="51"/>
      <c r="I164" s="51"/>
      <c r="J164" s="51"/>
      <c r="K164" s="51"/>
      <c r="L164" s="51"/>
      <c r="M164" s="4"/>
      <c r="N164" s="4"/>
      <c r="O164" s="51"/>
      <c r="P164" s="91"/>
      <c r="Q164" s="93"/>
      <c r="R164" s="89"/>
      <c r="S164" s="51"/>
      <c r="T164" s="51"/>
      <c r="U164" s="4"/>
      <c r="V164" s="4"/>
      <c r="W164" s="4"/>
      <c r="X164" s="4"/>
      <c r="Y164" s="4"/>
      <c r="Z164" s="4"/>
      <c r="AA164" s="4"/>
      <c r="AB164" s="4"/>
      <c r="AC164" s="4"/>
      <c r="AD164" s="81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ht="15.75" customHeight="1">
      <c r="A165" s="4"/>
      <c r="B165" s="51"/>
      <c r="C165" s="51"/>
      <c r="D165" s="51"/>
      <c r="E165" s="51"/>
      <c r="F165" s="51"/>
      <c r="G165" s="90"/>
      <c r="H165" s="51"/>
      <c r="I165" s="51"/>
      <c r="J165" s="51"/>
      <c r="K165" s="51"/>
      <c r="L165" s="51"/>
      <c r="M165" s="4"/>
      <c r="N165" s="4"/>
      <c r="O165" s="51"/>
      <c r="P165" s="91"/>
      <c r="Q165" s="93"/>
      <c r="R165" s="89"/>
      <c r="S165" s="51"/>
      <c r="T165" s="51"/>
      <c r="U165" s="4"/>
      <c r="V165" s="4"/>
      <c r="W165" s="4"/>
      <c r="X165" s="4"/>
      <c r="Y165" s="4"/>
      <c r="Z165" s="4"/>
      <c r="AA165" s="4"/>
      <c r="AB165" s="4"/>
      <c r="AC165" s="4"/>
      <c r="AD165" s="81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ht="15.75" customHeight="1">
      <c r="A166" s="4"/>
      <c r="B166" s="51"/>
      <c r="C166" s="51"/>
      <c r="D166" s="51"/>
      <c r="E166" s="51"/>
      <c r="F166" s="51"/>
      <c r="G166" s="90"/>
      <c r="H166" s="51"/>
      <c r="I166" s="51"/>
      <c r="J166" s="51"/>
      <c r="K166" s="51"/>
      <c r="L166" s="51"/>
      <c r="M166" s="4"/>
      <c r="N166" s="4"/>
      <c r="O166" s="51"/>
      <c r="P166" s="91"/>
      <c r="Q166" s="93"/>
      <c r="R166" s="89"/>
      <c r="S166" s="51"/>
      <c r="T166" s="51"/>
      <c r="U166" s="4"/>
      <c r="V166" s="4"/>
      <c r="W166" s="4"/>
      <c r="X166" s="4"/>
      <c r="Y166" s="4"/>
      <c r="Z166" s="4"/>
      <c r="AA166" s="4"/>
      <c r="AB166" s="4"/>
      <c r="AC166" s="4"/>
      <c r="AD166" s="81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ht="15.75" customHeight="1">
      <c r="A167" s="4"/>
      <c r="B167" s="51"/>
      <c r="C167" s="51"/>
      <c r="D167" s="51"/>
      <c r="E167" s="51"/>
      <c r="F167" s="51"/>
      <c r="G167" s="90"/>
      <c r="H167" s="51"/>
      <c r="I167" s="51"/>
      <c r="J167" s="51"/>
      <c r="K167" s="51"/>
      <c r="L167" s="51"/>
      <c r="M167" s="4"/>
      <c r="N167" s="4"/>
      <c r="O167" s="51"/>
      <c r="P167" s="91"/>
      <c r="Q167" s="93"/>
      <c r="R167" s="89"/>
      <c r="S167" s="51"/>
      <c r="T167" s="51"/>
      <c r="U167" s="4"/>
      <c r="V167" s="4"/>
      <c r="W167" s="4"/>
      <c r="X167" s="4"/>
      <c r="Y167" s="4"/>
      <c r="Z167" s="4"/>
      <c r="AA167" s="4"/>
      <c r="AB167" s="4"/>
      <c r="AC167" s="4"/>
      <c r="AD167" s="81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ht="15.75" customHeight="1">
      <c r="A168" s="4"/>
      <c r="B168" s="51"/>
      <c r="C168" s="51"/>
      <c r="D168" s="51"/>
      <c r="E168" s="51"/>
      <c r="F168" s="51"/>
      <c r="G168" s="90"/>
      <c r="H168" s="51"/>
      <c r="I168" s="51"/>
      <c r="J168" s="51"/>
      <c r="K168" s="51"/>
      <c r="L168" s="51"/>
      <c r="M168" s="4"/>
      <c r="N168" s="4"/>
      <c r="O168" s="51"/>
      <c r="P168" s="91"/>
      <c r="Q168" s="93"/>
      <c r="R168" s="89"/>
      <c r="S168" s="51"/>
      <c r="T168" s="51"/>
      <c r="U168" s="4"/>
      <c r="V168" s="4"/>
      <c r="W168" s="4"/>
      <c r="X168" s="4"/>
      <c r="Y168" s="4"/>
      <c r="Z168" s="4"/>
      <c r="AA168" s="4"/>
      <c r="AB168" s="4"/>
      <c r="AC168" s="4"/>
      <c r="AD168" s="81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ht="15.75" customHeight="1">
      <c r="A169" s="4"/>
      <c r="B169" s="51"/>
      <c r="C169" s="51"/>
      <c r="D169" s="51"/>
      <c r="E169" s="51"/>
      <c r="F169" s="51"/>
      <c r="G169" s="90"/>
      <c r="H169" s="51"/>
      <c r="I169" s="51"/>
      <c r="J169" s="51"/>
      <c r="K169" s="51"/>
      <c r="L169" s="51"/>
      <c r="M169" s="4"/>
      <c r="N169" s="4"/>
      <c r="O169" s="51"/>
      <c r="P169" s="91"/>
      <c r="Q169" s="93"/>
      <c r="R169" s="89"/>
      <c r="S169" s="51"/>
      <c r="T169" s="51"/>
      <c r="U169" s="4"/>
      <c r="V169" s="4"/>
      <c r="W169" s="4"/>
      <c r="X169" s="4"/>
      <c r="Y169" s="4"/>
      <c r="Z169" s="4"/>
      <c r="AA169" s="4"/>
      <c r="AB169" s="4"/>
      <c r="AC169" s="4"/>
      <c r="AD169" s="81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5.75" customHeight="1">
      <c r="A170" s="4"/>
      <c r="B170" s="51"/>
      <c r="C170" s="51"/>
      <c r="D170" s="51"/>
      <c r="E170" s="51"/>
      <c r="F170" s="51"/>
      <c r="G170" s="90"/>
      <c r="H170" s="51"/>
      <c r="I170" s="51"/>
      <c r="J170" s="51"/>
      <c r="K170" s="51"/>
      <c r="L170" s="51"/>
      <c r="M170" s="4"/>
      <c r="N170" s="4"/>
      <c r="O170" s="51"/>
      <c r="P170" s="91"/>
      <c r="Q170" s="93"/>
      <c r="R170" s="89"/>
      <c r="S170" s="51"/>
      <c r="T170" s="51"/>
      <c r="U170" s="4"/>
      <c r="V170" s="4"/>
      <c r="W170" s="4"/>
      <c r="X170" s="4"/>
      <c r="Y170" s="4"/>
      <c r="Z170" s="4"/>
      <c r="AA170" s="4"/>
      <c r="AB170" s="4"/>
      <c r="AC170" s="4"/>
      <c r="AD170" s="81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ht="15.75" customHeight="1">
      <c r="A171" s="4"/>
      <c r="B171" s="51"/>
      <c r="C171" s="51"/>
      <c r="D171" s="51"/>
      <c r="E171" s="51"/>
      <c r="F171" s="51"/>
      <c r="G171" s="90"/>
      <c r="H171" s="51"/>
      <c r="I171" s="51"/>
      <c r="J171" s="51"/>
      <c r="K171" s="51"/>
      <c r="L171" s="51"/>
      <c r="M171" s="4"/>
      <c r="N171" s="4"/>
      <c r="O171" s="51"/>
      <c r="P171" s="91"/>
      <c r="Q171" s="93"/>
      <c r="R171" s="89"/>
      <c r="S171" s="51"/>
      <c r="T171" s="51"/>
      <c r="U171" s="4"/>
      <c r="V171" s="4"/>
      <c r="W171" s="4"/>
      <c r="X171" s="4"/>
      <c r="Y171" s="4"/>
      <c r="Z171" s="4"/>
      <c r="AA171" s="4"/>
      <c r="AB171" s="4"/>
      <c r="AC171" s="4"/>
      <c r="AD171" s="81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5.75" customHeight="1">
      <c r="A172" s="4"/>
      <c r="B172" s="51"/>
      <c r="C172" s="51"/>
      <c r="D172" s="51"/>
      <c r="E172" s="51"/>
      <c r="F172" s="51"/>
      <c r="G172" s="90"/>
      <c r="H172" s="51"/>
      <c r="I172" s="51"/>
      <c r="J172" s="51"/>
      <c r="K172" s="51"/>
      <c r="L172" s="51"/>
      <c r="M172" s="4"/>
      <c r="N172" s="4"/>
      <c r="O172" s="51"/>
      <c r="P172" s="91"/>
      <c r="Q172" s="93"/>
      <c r="R172" s="89"/>
      <c r="S172" s="51"/>
      <c r="T172" s="51"/>
      <c r="U172" s="4"/>
      <c r="V172" s="4"/>
      <c r="W172" s="4"/>
      <c r="X172" s="4"/>
      <c r="Y172" s="4"/>
      <c r="Z172" s="4"/>
      <c r="AA172" s="4"/>
      <c r="AB172" s="4"/>
      <c r="AC172" s="4"/>
      <c r="AD172" s="81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ht="15.75" customHeight="1">
      <c r="A173" s="4"/>
      <c r="B173" s="51"/>
      <c r="C173" s="51"/>
      <c r="D173" s="51"/>
      <c r="E173" s="51"/>
      <c r="F173" s="51"/>
      <c r="G173" s="90"/>
      <c r="H173" s="51"/>
      <c r="I173" s="51"/>
      <c r="J173" s="51"/>
      <c r="K173" s="51"/>
      <c r="L173" s="51"/>
      <c r="M173" s="4"/>
      <c r="N173" s="4"/>
      <c r="O173" s="51"/>
      <c r="P173" s="91"/>
      <c r="Q173" s="93"/>
      <c r="R173" s="89"/>
      <c r="S173" s="51"/>
      <c r="T173" s="51"/>
      <c r="U173" s="4"/>
      <c r="V173" s="4"/>
      <c r="W173" s="4"/>
      <c r="X173" s="4"/>
      <c r="Y173" s="4"/>
      <c r="Z173" s="4"/>
      <c r="AA173" s="4"/>
      <c r="AB173" s="4"/>
      <c r="AC173" s="4"/>
      <c r="AD173" s="81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ht="15.75" customHeight="1">
      <c r="A174" s="4"/>
      <c r="B174" s="51"/>
      <c r="C174" s="51"/>
      <c r="D174" s="51"/>
      <c r="E174" s="51"/>
      <c r="F174" s="51"/>
      <c r="G174" s="90"/>
      <c r="H174" s="51"/>
      <c r="I174" s="51"/>
      <c r="J174" s="51"/>
      <c r="K174" s="51"/>
      <c r="L174" s="51"/>
      <c r="M174" s="4"/>
      <c r="N174" s="4"/>
      <c r="O174" s="51"/>
      <c r="P174" s="91"/>
      <c r="Q174" s="93"/>
      <c r="R174" s="89"/>
      <c r="S174" s="51"/>
      <c r="T174" s="51"/>
      <c r="U174" s="4"/>
      <c r="V174" s="4"/>
      <c r="W174" s="4"/>
      <c r="X174" s="4"/>
      <c r="Y174" s="4"/>
      <c r="Z174" s="4"/>
      <c r="AA174" s="4"/>
      <c r="AB174" s="4"/>
      <c r="AC174" s="4"/>
      <c r="AD174" s="81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5.75" customHeight="1">
      <c r="A175" s="4"/>
      <c r="B175" s="51"/>
      <c r="C175" s="51"/>
      <c r="D175" s="51"/>
      <c r="E175" s="51"/>
      <c r="F175" s="51"/>
      <c r="G175" s="90"/>
      <c r="H175" s="51"/>
      <c r="I175" s="51"/>
      <c r="J175" s="51"/>
      <c r="K175" s="51"/>
      <c r="L175" s="51"/>
      <c r="M175" s="4"/>
      <c r="N175" s="4"/>
      <c r="O175" s="51"/>
      <c r="P175" s="91"/>
      <c r="Q175" s="93"/>
      <c r="R175" s="89"/>
      <c r="S175" s="51"/>
      <c r="T175" s="51"/>
      <c r="U175" s="4"/>
      <c r="V175" s="4"/>
      <c r="W175" s="4"/>
      <c r="X175" s="4"/>
      <c r="Y175" s="4"/>
      <c r="Z175" s="4"/>
      <c r="AA175" s="4"/>
      <c r="AB175" s="4"/>
      <c r="AC175" s="4"/>
      <c r="AD175" s="81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ht="15.75" customHeight="1">
      <c r="A176" s="4"/>
      <c r="B176" s="51"/>
      <c r="C176" s="51"/>
      <c r="D176" s="51"/>
      <c r="E176" s="51"/>
      <c r="F176" s="51"/>
      <c r="G176" s="90"/>
      <c r="H176" s="51"/>
      <c r="I176" s="51"/>
      <c r="J176" s="51"/>
      <c r="K176" s="51"/>
      <c r="L176" s="51"/>
      <c r="M176" s="4"/>
      <c r="N176" s="4"/>
      <c r="O176" s="51"/>
      <c r="P176" s="91"/>
      <c r="Q176" s="93"/>
      <c r="R176" s="89"/>
      <c r="S176" s="51"/>
      <c r="T176" s="51"/>
      <c r="U176" s="4"/>
      <c r="V176" s="4"/>
      <c r="W176" s="4"/>
      <c r="X176" s="4"/>
      <c r="Y176" s="4"/>
      <c r="Z176" s="4"/>
      <c r="AA176" s="4"/>
      <c r="AB176" s="4"/>
      <c r="AC176" s="4"/>
      <c r="AD176" s="81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5.75" customHeight="1">
      <c r="A177" s="4"/>
      <c r="B177" s="51"/>
      <c r="C177" s="51"/>
      <c r="D177" s="51"/>
      <c r="E177" s="51"/>
      <c r="F177" s="51"/>
      <c r="G177" s="90"/>
      <c r="H177" s="51"/>
      <c r="I177" s="51"/>
      <c r="J177" s="51"/>
      <c r="K177" s="51"/>
      <c r="L177" s="51"/>
      <c r="M177" s="4"/>
      <c r="N177" s="4"/>
      <c r="O177" s="51"/>
      <c r="P177" s="91"/>
      <c r="Q177" s="93"/>
      <c r="R177" s="89"/>
      <c r="S177" s="51"/>
      <c r="T177" s="51"/>
      <c r="U177" s="4"/>
      <c r="V177" s="4"/>
      <c r="W177" s="4"/>
      <c r="X177" s="4"/>
      <c r="Y177" s="4"/>
      <c r="Z177" s="4"/>
      <c r="AA177" s="4"/>
      <c r="AB177" s="4"/>
      <c r="AC177" s="4"/>
      <c r="AD177" s="81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ht="15.75" customHeight="1">
      <c r="A178" s="4"/>
      <c r="B178" s="51"/>
      <c r="C178" s="51"/>
      <c r="D178" s="51"/>
      <c r="E178" s="51"/>
      <c r="F178" s="51"/>
      <c r="G178" s="90"/>
      <c r="H178" s="51"/>
      <c r="I178" s="51"/>
      <c r="J178" s="51"/>
      <c r="K178" s="51"/>
      <c r="L178" s="51"/>
      <c r="M178" s="4"/>
      <c r="N178" s="4"/>
      <c r="O178" s="51"/>
      <c r="P178" s="91"/>
      <c r="Q178" s="93"/>
      <c r="R178" s="89"/>
      <c r="S178" s="51"/>
      <c r="T178" s="51"/>
      <c r="U178" s="4"/>
      <c r="V178" s="4"/>
      <c r="W178" s="4"/>
      <c r="X178" s="4"/>
      <c r="Y178" s="4"/>
      <c r="Z178" s="4"/>
      <c r="AA178" s="4"/>
      <c r="AB178" s="4"/>
      <c r="AC178" s="4"/>
      <c r="AD178" s="81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15.75" customHeight="1">
      <c r="A179" s="4"/>
      <c r="B179" s="51"/>
      <c r="C179" s="51"/>
      <c r="D179" s="51"/>
      <c r="E179" s="51"/>
      <c r="F179" s="51"/>
      <c r="G179" s="90"/>
      <c r="H179" s="51"/>
      <c r="I179" s="51"/>
      <c r="J179" s="51"/>
      <c r="K179" s="51"/>
      <c r="L179" s="51"/>
      <c r="M179" s="4"/>
      <c r="N179" s="4"/>
      <c r="O179" s="51"/>
      <c r="P179" s="91"/>
      <c r="Q179" s="93"/>
      <c r="R179" s="89"/>
      <c r="S179" s="51"/>
      <c r="T179" s="51"/>
      <c r="U179" s="4"/>
      <c r="V179" s="4"/>
      <c r="W179" s="4"/>
      <c r="X179" s="4"/>
      <c r="Y179" s="4"/>
      <c r="Z179" s="4"/>
      <c r="AA179" s="4"/>
      <c r="AB179" s="4"/>
      <c r="AC179" s="4"/>
      <c r="AD179" s="81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ht="15.75" customHeight="1">
      <c r="A180" s="4"/>
      <c r="B180" s="51"/>
      <c r="C180" s="51"/>
      <c r="D180" s="51"/>
      <c r="E180" s="51"/>
      <c r="F180" s="51"/>
      <c r="G180" s="90"/>
      <c r="H180" s="51"/>
      <c r="I180" s="51"/>
      <c r="J180" s="51"/>
      <c r="K180" s="51"/>
      <c r="L180" s="51"/>
      <c r="M180" s="4"/>
      <c r="N180" s="4"/>
      <c r="O180" s="51"/>
      <c r="P180" s="91"/>
      <c r="Q180" s="93"/>
      <c r="R180" s="89"/>
      <c r="S180" s="51"/>
      <c r="T180" s="51"/>
      <c r="U180" s="4"/>
      <c r="V180" s="4"/>
      <c r="W180" s="4"/>
      <c r="X180" s="4"/>
      <c r="Y180" s="4"/>
      <c r="Z180" s="4"/>
      <c r="AA180" s="4"/>
      <c r="AB180" s="4"/>
      <c r="AC180" s="4"/>
      <c r="AD180" s="81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ht="15.75" customHeight="1">
      <c r="A181" s="4"/>
      <c r="B181" s="51"/>
      <c r="C181" s="51"/>
      <c r="D181" s="51"/>
      <c r="E181" s="51"/>
      <c r="F181" s="51"/>
      <c r="G181" s="90"/>
      <c r="H181" s="51"/>
      <c r="I181" s="51"/>
      <c r="J181" s="51"/>
      <c r="K181" s="51"/>
      <c r="L181" s="51"/>
      <c r="M181" s="4"/>
      <c r="N181" s="4"/>
      <c r="O181" s="51"/>
      <c r="P181" s="91"/>
      <c r="Q181" s="93"/>
      <c r="R181" s="89"/>
      <c r="S181" s="51"/>
      <c r="T181" s="51"/>
      <c r="U181" s="4"/>
      <c r="V181" s="4"/>
      <c r="W181" s="4"/>
      <c r="X181" s="4"/>
      <c r="Y181" s="4"/>
      <c r="Z181" s="4"/>
      <c r="AA181" s="4"/>
      <c r="AB181" s="4"/>
      <c r="AC181" s="4"/>
      <c r="AD181" s="81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ht="15.75" customHeight="1">
      <c r="A182" s="4"/>
      <c r="B182" s="51"/>
      <c r="C182" s="51"/>
      <c r="D182" s="51"/>
      <c r="E182" s="51"/>
      <c r="F182" s="51"/>
      <c r="G182" s="90"/>
      <c r="H182" s="51"/>
      <c r="I182" s="51"/>
      <c r="J182" s="51"/>
      <c r="K182" s="51"/>
      <c r="L182" s="51"/>
      <c r="M182" s="4"/>
      <c r="N182" s="4"/>
      <c r="O182" s="51"/>
      <c r="P182" s="91"/>
      <c r="Q182" s="93"/>
      <c r="R182" s="89"/>
      <c r="S182" s="51"/>
      <c r="T182" s="51"/>
      <c r="U182" s="4"/>
      <c r="V182" s="4"/>
      <c r="W182" s="4"/>
      <c r="X182" s="4"/>
      <c r="Y182" s="4"/>
      <c r="Z182" s="4"/>
      <c r="AA182" s="4"/>
      <c r="AB182" s="4"/>
      <c r="AC182" s="4"/>
      <c r="AD182" s="81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ht="15.75" customHeight="1">
      <c r="A183" s="4"/>
      <c r="B183" s="51"/>
      <c r="C183" s="51"/>
      <c r="D183" s="51"/>
      <c r="E183" s="51"/>
      <c r="F183" s="51"/>
      <c r="G183" s="90"/>
      <c r="H183" s="51"/>
      <c r="I183" s="51"/>
      <c r="J183" s="51"/>
      <c r="K183" s="51"/>
      <c r="L183" s="51"/>
      <c r="M183" s="4"/>
      <c r="N183" s="4"/>
      <c r="O183" s="51"/>
      <c r="P183" s="91"/>
      <c r="Q183" s="93"/>
      <c r="R183" s="89"/>
      <c r="S183" s="51"/>
      <c r="T183" s="51"/>
      <c r="U183" s="4"/>
      <c r="V183" s="4"/>
      <c r="W183" s="4"/>
      <c r="X183" s="4"/>
      <c r="Y183" s="4"/>
      <c r="Z183" s="4"/>
      <c r="AA183" s="4"/>
      <c r="AB183" s="4"/>
      <c r="AC183" s="4"/>
      <c r="AD183" s="81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55" ht="15.75" customHeight="1">
      <c r="A184" s="4"/>
      <c r="B184" s="51"/>
      <c r="C184" s="51"/>
      <c r="D184" s="51"/>
      <c r="E184" s="51"/>
      <c r="F184" s="51"/>
      <c r="G184" s="90"/>
      <c r="H184" s="51"/>
      <c r="I184" s="51"/>
      <c r="J184" s="51"/>
      <c r="K184" s="51"/>
      <c r="L184" s="51"/>
      <c r="M184" s="4"/>
      <c r="N184" s="4"/>
      <c r="O184" s="51"/>
      <c r="P184" s="91"/>
      <c r="Q184" s="93"/>
      <c r="R184" s="89"/>
      <c r="S184" s="51"/>
      <c r="T184" s="51"/>
      <c r="U184" s="4"/>
      <c r="V184" s="4"/>
      <c r="W184" s="4"/>
      <c r="X184" s="4"/>
      <c r="Y184" s="4"/>
      <c r="Z184" s="4"/>
      <c r="AA184" s="4"/>
      <c r="AB184" s="4"/>
      <c r="AC184" s="4"/>
      <c r="AD184" s="81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:55" ht="15.75" customHeight="1">
      <c r="A185" s="4"/>
      <c r="B185" s="51"/>
      <c r="C185" s="51"/>
      <c r="D185" s="51"/>
      <c r="E185" s="51"/>
      <c r="F185" s="51"/>
      <c r="G185" s="90"/>
      <c r="H185" s="51"/>
      <c r="I185" s="51"/>
      <c r="J185" s="51"/>
      <c r="K185" s="51"/>
      <c r="L185" s="51"/>
      <c r="M185" s="4"/>
      <c r="N185" s="4"/>
      <c r="O185" s="51"/>
      <c r="P185" s="91"/>
      <c r="Q185" s="93"/>
      <c r="R185" s="89"/>
      <c r="S185" s="51"/>
      <c r="T185" s="51"/>
      <c r="U185" s="4"/>
      <c r="V185" s="4"/>
      <c r="W185" s="4"/>
      <c r="X185" s="4"/>
      <c r="Y185" s="4"/>
      <c r="Z185" s="4"/>
      <c r="AA185" s="4"/>
      <c r="AB185" s="4"/>
      <c r="AC185" s="4"/>
      <c r="AD185" s="81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ht="15.75" customHeight="1">
      <c r="A186" s="4"/>
      <c r="B186" s="51"/>
      <c r="C186" s="51"/>
      <c r="D186" s="51"/>
      <c r="E186" s="51"/>
      <c r="F186" s="51"/>
      <c r="G186" s="90"/>
      <c r="H186" s="51"/>
      <c r="I186" s="51"/>
      <c r="J186" s="51"/>
      <c r="K186" s="51"/>
      <c r="L186" s="51"/>
      <c r="M186" s="4"/>
      <c r="N186" s="4"/>
      <c r="O186" s="51"/>
      <c r="P186" s="91"/>
      <c r="Q186" s="93"/>
      <c r="R186" s="89"/>
      <c r="S186" s="51"/>
      <c r="T186" s="51"/>
      <c r="U186" s="4"/>
      <c r="V186" s="4"/>
      <c r="W186" s="4"/>
      <c r="X186" s="4"/>
      <c r="Y186" s="4"/>
      <c r="Z186" s="4"/>
      <c r="AA186" s="4"/>
      <c r="AB186" s="4"/>
      <c r="AC186" s="4"/>
      <c r="AD186" s="81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:55" ht="15.75" customHeight="1">
      <c r="A187" s="4"/>
      <c r="B187" s="51"/>
      <c r="C187" s="51"/>
      <c r="D187" s="51"/>
      <c r="E187" s="51"/>
      <c r="F187" s="51"/>
      <c r="G187" s="90"/>
      <c r="H187" s="51"/>
      <c r="I187" s="51"/>
      <c r="J187" s="51"/>
      <c r="K187" s="51"/>
      <c r="L187" s="51"/>
      <c r="M187" s="4"/>
      <c r="N187" s="4"/>
      <c r="O187" s="51"/>
      <c r="P187" s="91"/>
      <c r="Q187" s="93"/>
      <c r="R187" s="89"/>
      <c r="S187" s="51"/>
      <c r="T187" s="51"/>
      <c r="U187" s="4"/>
      <c r="V187" s="4"/>
      <c r="W187" s="4"/>
      <c r="X187" s="4"/>
      <c r="Y187" s="4"/>
      <c r="Z187" s="4"/>
      <c r="AA187" s="4"/>
      <c r="AB187" s="4"/>
      <c r="AC187" s="4"/>
      <c r="AD187" s="81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ht="15.75" customHeight="1">
      <c r="A188" s="4"/>
      <c r="B188" s="51"/>
      <c r="C188" s="51"/>
      <c r="D188" s="51"/>
      <c r="E188" s="51"/>
      <c r="F188" s="51"/>
      <c r="G188" s="90"/>
      <c r="H188" s="51"/>
      <c r="I188" s="51"/>
      <c r="J188" s="51"/>
      <c r="K188" s="51"/>
      <c r="L188" s="51"/>
      <c r="M188" s="4"/>
      <c r="N188" s="4"/>
      <c r="O188" s="51"/>
      <c r="P188" s="91"/>
      <c r="Q188" s="93"/>
      <c r="R188" s="89"/>
      <c r="S188" s="51"/>
      <c r="T188" s="51"/>
      <c r="U188" s="4"/>
      <c r="V188" s="4"/>
      <c r="W188" s="4"/>
      <c r="X188" s="4"/>
      <c r="Y188" s="4"/>
      <c r="Z188" s="4"/>
      <c r="AA188" s="4"/>
      <c r="AB188" s="4"/>
      <c r="AC188" s="4"/>
      <c r="AD188" s="81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ht="15.75" customHeight="1">
      <c r="A189" s="4"/>
      <c r="B189" s="51"/>
      <c r="C189" s="51"/>
      <c r="D189" s="51"/>
      <c r="E189" s="51"/>
      <c r="F189" s="51"/>
      <c r="G189" s="90"/>
      <c r="H189" s="51"/>
      <c r="I189" s="51"/>
      <c r="J189" s="51"/>
      <c r="K189" s="51"/>
      <c r="L189" s="51"/>
      <c r="M189" s="4"/>
      <c r="N189" s="4"/>
      <c r="O189" s="51"/>
      <c r="P189" s="91"/>
      <c r="Q189" s="93"/>
      <c r="R189" s="89"/>
      <c r="S189" s="51"/>
      <c r="T189" s="51"/>
      <c r="U189" s="4"/>
      <c r="V189" s="4"/>
      <c r="W189" s="4"/>
      <c r="X189" s="4"/>
      <c r="Y189" s="4"/>
      <c r="Z189" s="4"/>
      <c r="AA189" s="4"/>
      <c r="AB189" s="4"/>
      <c r="AC189" s="4"/>
      <c r="AD189" s="81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ht="15.75" customHeight="1">
      <c r="A190" s="4"/>
      <c r="B190" s="51"/>
      <c r="C190" s="51"/>
      <c r="D190" s="51"/>
      <c r="E190" s="51"/>
      <c r="F190" s="51"/>
      <c r="G190" s="90"/>
      <c r="H190" s="51"/>
      <c r="I190" s="51"/>
      <c r="J190" s="51"/>
      <c r="K190" s="51"/>
      <c r="L190" s="51"/>
      <c r="M190" s="4"/>
      <c r="N190" s="4"/>
      <c r="O190" s="51"/>
      <c r="P190" s="91"/>
      <c r="Q190" s="93"/>
      <c r="R190" s="89"/>
      <c r="S190" s="51"/>
      <c r="T190" s="51"/>
      <c r="U190" s="4"/>
      <c r="V190" s="4"/>
      <c r="W190" s="4"/>
      <c r="X190" s="4"/>
      <c r="Y190" s="4"/>
      <c r="Z190" s="4"/>
      <c r="AA190" s="4"/>
      <c r="AB190" s="4"/>
      <c r="AC190" s="4"/>
      <c r="AD190" s="81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ht="15.75" customHeight="1">
      <c r="A191" s="4"/>
      <c r="B191" s="51"/>
      <c r="C191" s="51"/>
      <c r="D191" s="51"/>
      <c r="E191" s="51"/>
      <c r="F191" s="51"/>
      <c r="G191" s="90"/>
      <c r="H191" s="51"/>
      <c r="I191" s="51"/>
      <c r="J191" s="51"/>
      <c r="K191" s="51"/>
      <c r="L191" s="51"/>
      <c r="M191" s="4"/>
      <c r="N191" s="4"/>
      <c r="O191" s="51"/>
      <c r="P191" s="91"/>
      <c r="Q191" s="93"/>
      <c r="R191" s="89"/>
      <c r="S191" s="51"/>
      <c r="T191" s="51"/>
      <c r="U191" s="4"/>
      <c r="V191" s="4"/>
      <c r="W191" s="4"/>
      <c r="X191" s="4"/>
      <c r="Y191" s="4"/>
      <c r="Z191" s="4"/>
      <c r="AA191" s="4"/>
      <c r="AB191" s="4"/>
      <c r="AC191" s="4"/>
      <c r="AD191" s="81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ht="15.75" customHeight="1">
      <c r="A192" s="4"/>
      <c r="B192" s="51"/>
      <c r="C192" s="51"/>
      <c r="D192" s="51"/>
      <c r="E192" s="51"/>
      <c r="F192" s="51"/>
      <c r="G192" s="90"/>
      <c r="H192" s="51"/>
      <c r="I192" s="51"/>
      <c r="J192" s="51"/>
      <c r="K192" s="51"/>
      <c r="L192" s="51"/>
      <c r="M192" s="4"/>
      <c r="N192" s="4"/>
      <c r="O192" s="51"/>
      <c r="P192" s="91"/>
      <c r="Q192" s="93"/>
      <c r="R192" s="89"/>
      <c r="S192" s="51"/>
      <c r="T192" s="51"/>
      <c r="U192" s="4"/>
      <c r="V192" s="4"/>
      <c r="W192" s="4"/>
      <c r="X192" s="4"/>
      <c r="Y192" s="4"/>
      <c r="Z192" s="4"/>
      <c r="AA192" s="4"/>
      <c r="AB192" s="4"/>
      <c r="AC192" s="4"/>
      <c r="AD192" s="81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55" ht="15.75" customHeight="1">
      <c r="A193" s="4"/>
      <c r="B193" s="51"/>
      <c r="C193" s="51"/>
      <c r="D193" s="51"/>
      <c r="E193" s="51"/>
      <c r="F193" s="51"/>
      <c r="G193" s="90"/>
      <c r="H193" s="51"/>
      <c r="I193" s="51"/>
      <c r="J193" s="51"/>
      <c r="K193" s="51"/>
      <c r="L193" s="51"/>
      <c r="M193" s="4"/>
      <c r="N193" s="4"/>
      <c r="O193" s="51"/>
      <c r="P193" s="91"/>
      <c r="Q193" s="93"/>
      <c r="R193" s="89"/>
      <c r="S193" s="51"/>
      <c r="T193" s="51"/>
      <c r="U193" s="4"/>
      <c r="V193" s="4"/>
      <c r="W193" s="4"/>
      <c r="X193" s="4"/>
      <c r="Y193" s="4"/>
      <c r="Z193" s="4"/>
      <c r="AA193" s="4"/>
      <c r="AB193" s="4"/>
      <c r="AC193" s="4"/>
      <c r="AD193" s="81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55" ht="15.75" customHeight="1">
      <c r="A194" s="4"/>
      <c r="B194" s="51"/>
      <c r="C194" s="51"/>
      <c r="D194" s="51"/>
      <c r="E194" s="51"/>
      <c r="F194" s="51"/>
      <c r="G194" s="90"/>
      <c r="H194" s="51"/>
      <c r="I194" s="51"/>
      <c r="J194" s="51"/>
      <c r="K194" s="51"/>
      <c r="L194" s="51"/>
      <c r="M194" s="4"/>
      <c r="N194" s="4"/>
      <c r="O194" s="51"/>
      <c r="P194" s="91"/>
      <c r="Q194" s="93"/>
      <c r="R194" s="89"/>
      <c r="S194" s="51"/>
      <c r="T194" s="51"/>
      <c r="U194" s="4"/>
      <c r="V194" s="4"/>
      <c r="W194" s="4"/>
      <c r="X194" s="4"/>
      <c r="Y194" s="4"/>
      <c r="Z194" s="4"/>
      <c r="AA194" s="4"/>
      <c r="AB194" s="4"/>
      <c r="AC194" s="4"/>
      <c r="AD194" s="81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1:55" ht="15.75" customHeight="1">
      <c r="A195" s="4"/>
      <c r="B195" s="51"/>
      <c r="C195" s="51"/>
      <c r="D195" s="51"/>
      <c r="E195" s="51"/>
      <c r="F195" s="51"/>
      <c r="G195" s="90"/>
      <c r="H195" s="51"/>
      <c r="I195" s="51"/>
      <c r="J195" s="51"/>
      <c r="K195" s="51"/>
      <c r="L195" s="51"/>
      <c r="M195" s="4"/>
      <c r="N195" s="4"/>
      <c r="O195" s="51"/>
      <c r="P195" s="91"/>
      <c r="Q195" s="93"/>
      <c r="R195" s="89"/>
      <c r="S195" s="51"/>
      <c r="T195" s="51"/>
      <c r="U195" s="4"/>
      <c r="V195" s="4"/>
      <c r="W195" s="4"/>
      <c r="X195" s="4"/>
      <c r="Y195" s="4"/>
      <c r="Z195" s="4"/>
      <c r="AA195" s="4"/>
      <c r="AB195" s="4"/>
      <c r="AC195" s="4"/>
      <c r="AD195" s="81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1:55" ht="15.75" customHeight="1">
      <c r="A196" s="4"/>
      <c r="B196" s="51"/>
      <c r="C196" s="51"/>
      <c r="D196" s="51"/>
      <c r="E196" s="51"/>
      <c r="F196" s="51"/>
      <c r="G196" s="90"/>
      <c r="H196" s="51"/>
      <c r="I196" s="51"/>
      <c r="J196" s="51"/>
      <c r="K196" s="51"/>
      <c r="L196" s="51"/>
      <c r="M196" s="4"/>
      <c r="N196" s="4"/>
      <c r="O196" s="51"/>
      <c r="P196" s="91"/>
      <c r="Q196" s="93"/>
      <c r="R196" s="89"/>
      <c r="S196" s="51"/>
      <c r="T196" s="51"/>
      <c r="U196" s="4"/>
      <c r="V196" s="4"/>
      <c r="W196" s="4"/>
      <c r="X196" s="4"/>
      <c r="Y196" s="4"/>
      <c r="Z196" s="4"/>
      <c r="AA196" s="4"/>
      <c r="AB196" s="4"/>
      <c r="AC196" s="4"/>
      <c r="AD196" s="81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1:55" ht="15.75" customHeight="1">
      <c r="A197" s="4"/>
      <c r="B197" s="51"/>
      <c r="C197" s="51"/>
      <c r="D197" s="51"/>
      <c r="E197" s="51"/>
      <c r="F197" s="51"/>
      <c r="G197" s="90"/>
      <c r="H197" s="51"/>
      <c r="I197" s="51"/>
      <c r="J197" s="51"/>
      <c r="K197" s="51"/>
      <c r="L197" s="51"/>
      <c r="M197" s="4"/>
      <c r="N197" s="4"/>
      <c r="O197" s="51"/>
      <c r="P197" s="91"/>
      <c r="Q197" s="93"/>
      <c r="R197" s="89"/>
      <c r="S197" s="51"/>
      <c r="T197" s="51"/>
      <c r="U197" s="4"/>
      <c r="V197" s="4"/>
      <c r="W197" s="4"/>
      <c r="X197" s="4"/>
      <c r="Y197" s="4"/>
      <c r="Z197" s="4"/>
      <c r="AA197" s="4"/>
      <c r="AB197" s="4"/>
      <c r="AC197" s="4"/>
      <c r="AD197" s="81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1:55" ht="15.75" customHeight="1">
      <c r="A198" s="4"/>
      <c r="B198" s="51"/>
      <c r="C198" s="51"/>
      <c r="D198" s="51"/>
      <c r="E198" s="51"/>
      <c r="F198" s="51"/>
      <c r="G198" s="90"/>
      <c r="H198" s="51"/>
      <c r="I198" s="51"/>
      <c r="J198" s="51"/>
      <c r="K198" s="51"/>
      <c r="L198" s="51"/>
      <c r="M198" s="4"/>
      <c r="N198" s="4"/>
      <c r="O198" s="51"/>
      <c r="P198" s="91"/>
      <c r="Q198" s="93"/>
      <c r="R198" s="89"/>
      <c r="S198" s="51"/>
      <c r="T198" s="51"/>
      <c r="U198" s="4"/>
      <c r="V198" s="4"/>
      <c r="W198" s="4"/>
      <c r="X198" s="4"/>
      <c r="Y198" s="4"/>
      <c r="Z198" s="4"/>
      <c r="AA198" s="4"/>
      <c r="AB198" s="4"/>
      <c r="AC198" s="4"/>
      <c r="AD198" s="81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1:55" ht="15.75" customHeight="1">
      <c r="A199" s="4"/>
      <c r="B199" s="51"/>
      <c r="C199" s="51"/>
      <c r="D199" s="51"/>
      <c r="E199" s="51"/>
      <c r="F199" s="51"/>
      <c r="G199" s="90"/>
      <c r="H199" s="51"/>
      <c r="I199" s="51"/>
      <c r="J199" s="51"/>
      <c r="K199" s="51"/>
      <c r="L199" s="51"/>
      <c r="M199" s="4"/>
      <c r="N199" s="4"/>
      <c r="O199" s="51"/>
      <c r="P199" s="91"/>
      <c r="Q199" s="93"/>
      <c r="R199" s="89"/>
      <c r="S199" s="51"/>
      <c r="T199" s="51"/>
      <c r="U199" s="4"/>
      <c r="V199" s="4"/>
      <c r="W199" s="4"/>
      <c r="X199" s="4"/>
      <c r="Y199" s="4"/>
      <c r="Z199" s="4"/>
      <c r="AA199" s="4"/>
      <c r="AB199" s="4"/>
      <c r="AC199" s="4"/>
      <c r="AD199" s="81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1:55" ht="15.75" customHeight="1">
      <c r="A200" s="4"/>
      <c r="B200" s="51"/>
      <c r="C200" s="51"/>
      <c r="D200" s="51"/>
      <c r="E200" s="51"/>
      <c r="F200" s="51"/>
      <c r="G200" s="90"/>
      <c r="H200" s="51"/>
      <c r="I200" s="51"/>
      <c r="J200" s="51"/>
      <c r="K200" s="51"/>
      <c r="L200" s="51"/>
      <c r="M200" s="4"/>
      <c r="N200" s="4"/>
      <c r="O200" s="51"/>
      <c r="P200" s="91"/>
      <c r="Q200" s="93"/>
      <c r="R200" s="89"/>
      <c r="S200" s="51"/>
      <c r="T200" s="51"/>
      <c r="U200" s="4"/>
      <c r="V200" s="4"/>
      <c r="W200" s="4"/>
      <c r="X200" s="4"/>
      <c r="Y200" s="4"/>
      <c r="Z200" s="4"/>
      <c r="AA200" s="4"/>
      <c r="AB200" s="4"/>
      <c r="AC200" s="4"/>
      <c r="AD200" s="81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1:55" ht="15.75" customHeight="1">
      <c r="A201" s="4"/>
      <c r="B201" s="51"/>
      <c r="C201" s="51"/>
      <c r="D201" s="51"/>
      <c r="E201" s="51"/>
      <c r="F201" s="51"/>
      <c r="G201" s="90"/>
      <c r="H201" s="51"/>
      <c r="I201" s="51"/>
      <c r="J201" s="51"/>
      <c r="K201" s="51"/>
      <c r="L201" s="51"/>
      <c r="M201" s="4"/>
      <c r="N201" s="4"/>
      <c r="O201" s="51"/>
      <c r="P201" s="91"/>
      <c r="Q201" s="93"/>
      <c r="R201" s="89"/>
      <c r="S201" s="51"/>
      <c r="T201" s="51"/>
      <c r="U201" s="4"/>
      <c r="V201" s="4"/>
      <c r="W201" s="4"/>
      <c r="X201" s="4"/>
      <c r="Y201" s="4"/>
      <c r="Z201" s="4"/>
      <c r="AA201" s="4"/>
      <c r="AB201" s="4"/>
      <c r="AC201" s="4"/>
      <c r="AD201" s="81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1:55" ht="15.75" customHeight="1">
      <c r="A202" s="4"/>
      <c r="B202" s="51"/>
      <c r="C202" s="51"/>
      <c r="D202" s="51"/>
      <c r="E202" s="51"/>
      <c r="F202" s="51"/>
      <c r="G202" s="90"/>
      <c r="H202" s="51"/>
      <c r="I202" s="51"/>
      <c r="J202" s="51"/>
      <c r="K202" s="51"/>
      <c r="L202" s="51"/>
      <c r="M202" s="4"/>
      <c r="N202" s="4"/>
      <c r="O202" s="51"/>
      <c r="P202" s="91"/>
      <c r="Q202" s="93"/>
      <c r="R202" s="89"/>
      <c r="S202" s="51"/>
      <c r="T202" s="51"/>
      <c r="U202" s="4"/>
      <c r="V202" s="4"/>
      <c r="W202" s="4"/>
      <c r="X202" s="4"/>
      <c r="Y202" s="4"/>
      <c r="Z202" s="4"/>
      <c r="AA202" s="4"/>
      <c r="AB202" s="4"/>
      <c r="AC202" s="4"/>
      <c r="AD202" s="81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1:55" ht="15.75" customHeight="1">
      <c r="A203" s="4"/>
      <c r="B203" s="51"/>
      <c r="C203" s="51"/>
      <c r="D203" s="51"/>
      <c r="E203" s="51"/>
      <c r="F203" s="51"/>
      <c r="G203" s="90"/>
      <c r="H203" s="51"/>
      <c r="I203" s="51"/>
      <c r="J203" s="51"/>
      <c r="K203" s="51"/>
      <c r="L203" s="51"/>
      <c r="M203" s="4"/>
      <c r="N203" s="4"/>
      <c r="O203" s="51"/>
      <c r="P203" s="91"/>
      <c r="Q203" s="93"/>
      <c r="R203" s="89"/>
      <c r="S203" s="51"/>
      <c r="T203" s="51"/>
      <c r="U203" s="4"/>
      <c r="V203" s="4"/>
      <c r="W203" s="4"/>
      <c r="X203" s="4"/>
      <c r="Y203" s="4"/>
      <c r="Z203" s="4"/>
      <c r="AA203" s="4"/>
      <c r="AB203" s="4"/>
      <c r="AC203" s="4"/>
      <c r="AD203" s="81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1:55" ht="15.75" customHeight="1">
      <c r="A204" s="4"/>
      <c r="B204" s="51"/>
      <c r="C204" s="51"/>
      <c r="D204" s="51"/>
      <c r="E204" s="51"/>
      <c r="F204" s="51"/>
      <c r="G204" s="90"/>
      <c r="H204" s="51"/>
      <c r="I204" s="51"/>
      <c r="J204" s="51"/>
      <c r="K204" s="51"/>
      <c r="L204" s="51"/>
      <c r="M204" s="4"/>
      <c r="N204" s="4"/>
      <c r="O204" s="51"/>
      <c r="P204" s="91"/>
      <c r="Q204" s="93"/>
      <c r="R204" s="89"/>
      <c r="S204" s="51"/>
      <c r="T204" s="51"/>
      <c r="U204" s="4"/>
      <c r="V204" s="4"/>
      <c r="W204" s="4"/>
      <c r="X204" s="4"/>
      <c r="Y204" s="4"/>
      <c r="Z204" s="4"/>
      <c r="AA204" s="4"/>
      <c r="AB204" s="4"/>
      <c r="AC204" s="4"/>
      <c r="AD204" s="81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1:55" ht="15.75" customHeight="1">
      <c r="A205" s="4"/>
      <c r="B205" s="51"/>
      <c r="C205" s="51"/>
      <c r="D205" s="51"/>
      <c r="E205" s="51"/>
      <c r="F205" s="51"/>
      <c r="G205" s="90"/>
      <c r="H205" s="51"/>
      <c r="I205" s="51"/>
      <c r="J205" s="51"/>
      <c r="K205" s="51"/>
      <c r="L205" s="51"/>
      <c r="M205" s="4"/>
      <c r="N205" s="4"/>
      <c r="O205" s="51"/>
      <c r="P205" s="91"/>
      <c r="Q205" s="93"/>
      <c r="R205" s="89"/>
      <c r="S205" s="51"/>
      <c r="T205" s="51"/>
      <c r="U205" s="4"/>
      <c r="V205" s="4"/>
      <c r="W205" s="4"/>
      <c r="X205" s="4"/>
      <c r="Y205" s="4"/>
      <c r="Z205" s="4"/>
      <c r="AA205" s="4"/>
      <c r="AB205" s="4"/>
      <c r="AC205" s="4"/>
      <c r="AD205" s="81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ht="15.75" customHeight="1">
      <c r="A206" s="4"/>
      <c r="B206" s="51"/>
      <c r="C206" s="51"/>
      <c r="D206" s="51"/>
      <c r="E206" s="51"/>
      <c r="F206" s="51"/>
      <c r="G206" s="90"/>
      <c r="H206" s="51"/>
      <c r="I206" s="51"/>
      <c r="J206" s="51"/>
      <c r="K206" s="51"/>
      <c r="L206" s="51"/>
      <c r="M206" s="4"/>
      <c r="N206" s="4"/>
      <c r="O206" s="51"/>
      <c r="P206" s="91"/>
      <c r="Q206" s="93"/>
      <c r="R206" s="89"/>
      <c r="S206" s="51"/>
      <c r="T206" s="51"/>
      <c r="U206" s="4"/>
      <c r="V206" s="4"/>
      <c r="W206" s="4"/>
      <c r="X206" s="4"/>
      <c r="Y206" s="4"/>
      <c r="Z206" s="4"/>
      <c r="AA206" s="4"/>
      <c r="AB206" s="4"/>
      <c r="AC206" s="4"/>
      <c r="AD206" s="81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1:55" ht="15.75" customHeight="1">
      <c r="A207" s="4"/>
      <c r="B207" s="51"/>
      <c r="C207" s="51"/>
      <c r="D207" s="51"/>
      <c r="E207" s="51"/>
      <c r="F207" s="51"/>
      <c r="G207" s="90"/>
      <c r="H207" s="51"/>
      <c r="I207" s="51"/>
      <c r="J207" s="51"/>
      <c r="K207" s="51"/>
      <c r="L207" s="51"/>
      <c r="M207" s="4"/>
      <c r="N207" s="4"/>
      <c r="O207" s="51"/>
      <c r="P207" s="91"/>
      <c r="Q207" s="93"/>
      <c r="R207" s="89"/>
      <c r="S207" s="51"/>
      <c r="T207" s="51"/>
      <c r="U207" s="4"/>
      <c r="V207" s="4"/>
      <c r="W207" s="4"/>
      <c r="X207" s="4"/>
      <c r="Y207" s="4"/>
      <c r="Z207" s="4"/>
      <c r="AA207" s="4"/>
      <c r="AB207" s="4"/>
      <c r="AC207" s="4"/>
      <c r="AD207" s="81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1:55" ht="15.75" customHeight="1">
      <c r="A208" s="4"/>
      <c r="B208" s="51"/>
      <c r="C208" s="51"/>
      <c r="D208" s="51"/>
      <c r="E208" s="51"/>
      <c r="F208" s="51"/>
      <c r="G208" s="90"/>
      <c r="H208" s="51"/>
      <c r="I208" s="51"/>
      <c r="J208" s="51"/>
      <c r="K208" s="51"/>
      <c r="L208" s="51"/>
      <c r="M208" s="4"/>
      <c r="N208" s="4"/>
      <c r="O208" s="51"/>
      <c r="P208" s="91"/>
      <c r="Q208" s="93"/>
      <c r="R208" s="89"/>
      <c r="S208" s="51"/>
      <c r="T208" s="51"/>
      <c r="U208" s="4"/>
      <c r="V208" s="4"/>
      <c r="W208" s="4"/>
      <c r="X208" s="4"/>
      <c r="Y208" s="4"/>
      <c r="Z208" s="4"/>
      <c r="AA208" s="4"/>
      <c r="AB208" s="4"/>
      <c r="AC208" s="4"/>
      <c r="AD208" s="81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1:55" ht="15.75" customHeight="1">
      <c r="A209" s="4"/>
      <c r="B209" s="51"/>
      <c r="C209" s="51"/>
      <c r="D209" s="51"/>
      <c r="E209" s="51"/>
      <c r="F209" s="51"/>
      <c r="G209" s="90"/>
      <c r="H209" s="51"/>
      <c r="I209" s="51"/>
      <c r="J209" s="51"/>
      <c r="K209" s="51"/>
      <c r="L209" s="51"/>
      <c r="M209" s="4"/>
      <c r="N209" s="4"/>
      <c r="O209" s="51"/>
      <c r="P209" s="91"/>
      <c r="Q209" s="93"/>
      <c r="R209" s="89"/>
      <c r="S209" s="51"/>
      <c r="T209" s="51"/>
      <c r="U209" s="4"/>
      <c r="V209" s="4"/>
      <c r="W209" s="4"/>
      <c r="X209" s="4"/>
      <c r="Y209" s="4"/>
      <c r="Z209" s="4"/>
      <c r="AA209" s="4"/>
      <c r="AB209" s="4"/>
      <c r="AC209" s="4"/>
      <c r="AD209" s="81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1:55" ht="15.75" customHeight="1">
      <c r="A210" s="4"/>
      <c r="B210" s="51"/>
      <c r="C210" s="51"/>
      <c r="D210" s="51"/>
      <c r="E210" s="51"/>
      <c r="F210" s="51"/>
      <c r="G210" s="90"/>
      <c r="H210" s="51"/>
      <c r="I210" s="51"/>
      <c r="J210" s="51"/>
      <c r="K210" s="51"/>
      <c r="L210" s="51"/>
      <c r="M210" s="4"/>
      <c r="N210" s="4"/>
      <c r="O210" s="51"/>
      <c r="P210" s="91"/>
      <c r="Q210" s="93"/>
      <c r="R210" s="89"/>
      <c r="S210" s="51"/>
      <c r="T210" s="51"/>
      <c r="U210" s="4"/>
      <c r="V210" s="4"/>
      <c r="W210" s="4"/>
      <c r="X210" s="4"/>
      <c r="Y210" s="4"/>
      <c r="Z210" s="4"/>
      <c r="AA210" s="4"/>
      <c r="AB210" s="4"/>
      <c r="AC210" s="4"/>
      <c r="AD210" s="81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1:55" ht="15.75" customHeight="1">
      <c r="A211" s="4"/>
      <c r="B211" s="51"/>
      <c r="C211" s="51"/>
      <c r="D211" s="51"/>
      <c r="E211" s="51"/>
      <c r="F211" s="51"/>
      <c r="G211" s="90"/>
      <c r="H211" s="51"/>
      <c r="I211" s="51"/>
      <c r="J211" s="51"/>
      <c r="K211" s="51"/>
      <c r="L211" s="51"/>
      <c r="M211" s="4"/>
      <c r="N211" s="4"/>
      <c r="O211" s="51"/>
      <c r="P211" s="91"/>
      <c r="Q211" s="93"/>
      <c r="R211" s="89"/>
      <c r="S211" s="51"/>
      <c r="T211" s="51"/>
      <c r="U211" s="4"/>
      <c r="V211" s="4"/>
      <c r="W211" s="4"/>
      <c r="X211" s="4"/>
      <c r="Y211" s="4"/>
      <c r="Z211" s="4"/>
      <c r="AA211" s="4"/>
      <c r="AB211" s="4"/>
      <c r="AC211" s="4"/>
      <c r="AD211" s="81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1:55" ht="15.75" customHeight="1">
      <c r="A212" s="4"/>
      <c r="B212" s="51"/>
      <c r="C212" s="51"/>
      <c r="D212" s="51"/>
      <c r="E212" s="51"/>
      <c r="F212" s="51"/>
      <c r="G212" s="90"/>
      <c r="H212" s="51"/>
      <c r="I212" s="51"/>
      <c r="J212" s="51"/>
      <c r="K212" s="51"/>
      <c r="L212" s="51"/>
      <c r="M212" s="4"/>
      <c r="N212" s="4"/>
      <c r="O212" s="51"/>
      <c r="P212" s="91"/>
      <c r="Q212" s="93"/>
      <c r="R212" s="89"/>
      <c r="S212" s="51"/>
      <c r="T212" s="51"/>
      <c r="U212" s="4"/>
      <c r="V212" s="4"/>
      <c r="W212" s="4"/>
      <c r="X212" s="4"/>
      <c r="Y212" s="4"/>
      <c r="Z212" s="4"/>
      <c r="AA212" s="4"/>
      <c r="AB212" s="4"/>
      <c r="AC212" s="4"/>
      <c r="AD212" s="81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1:55" ht="15.75" customHeight="1">
      <c r="A213" s="4"/>
      <c r="B213" s="51"/>
      <c r="C213" s="51"/>
      <c r="D213" s="51"/>
      <c r="E213" s="51"/>
      <c r="F213" s="51"/>
      <c r="G213" s="90"/>
      <c r="H213" s="51"/>
      <c r="I213" s="51"/>
      <c r="J213" s="51"/>
      <c r="K213" s="51"/>
      <c r="L213" s="51"/>
      <c r="M213" s="4"/>
      <c r="N213" s="4"/>
      <c r="O213" s="51"/>
      <c r="P213" s="91"/>
      <c r="Q213" s="93"/>
      <c r="R213" s="89"/>
      <c r="S213" s="51"/>
      <c r="T213" s="51"/>
      <c r="U213" s="4"/>
      <c r="V213" s="4"/>
      <c r="W213" s="4"/>
      <c r="X213" s="4"/>
      <c r="Y213" s="4"/>
      <c r="Z213" s="4"/>
      <c r="AA213" s="4"/>
      <c r="AB213" s="4"/>
      <c r="AC213" s="4"/>
      <c r="AD213" s="81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1:55" ht="15.75" customHeight="1">
      <c r="A214" s="4"/>
      <c r="B214" s="51"/>
      <c r="C214" s="51"/>
      <c r="D214" s="51"/>
      <c r="E214" s="51"/>
      <c r="F214" s="51"/>
      <c r="G214" s="90"/>
      <c r="H214" s="51"/>
      <c r="I214" s="51"/>
      <c r="J214" s="51"/>
      <c r="K214" s="51"/>
      <c r="L214" s="51"/>
      <c r="M214" s="4"/>
      <c r="N214" s="4"/>
      <c r="O214" s="51"/>
      <c r="P214" s="91"/>
      <c r="Q214" s="93"/>
      <c r="R214" s="89"/>
      <c r="S214" s="51"/>
      <c r="T214" s="51"/>
      <c r="U214" s="4"/>
      <c r="V214" s="4"/>
      <c r="W214" s="4"/>
      <c r="X214" s="4"/>
      <c r="Y214" s="4"/>
      <c r="Z214" s="4"/>
      <c r="AA214" s="4"/>
      <c r="AB214" s="4"/>
      <c r="AC214" s="4"/>
      <c r="AD214" s="81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ht="15.75" customHeight="1">
      <c r="A215" s="4"/>
      <c r="B215" s="51"/>
      <c r="C215" s="51"/>
      <c r="D215" s="51"/>
      <c r="E215" s="51"/>
      <c r="F215" s="51"/>
      <c r="G215" s="90"/>
      <c r="H215" s="51"/>
      <c r="I215" s="51"/>
      <c r="J215" s="51"/>
      <c r="K215" s="51"/>
      <c r="L215" s="51"/>
      <c r="M215" s="4"/>
      <c r="N215" s="4"/>
      <c r="O215" s="51"/>
      <c r="P215" s="91"/>
      <c r="Q215" s="93"/>
      <c r="R215" s="89"/>
      <c r="S215" s="51"/>
      <c r="T215" s="51"/>
      <c r="U215" s="4"/>
      <c r="V215" s="4"/>
      <c r="W215" s="4"/>
      <c r="X215" s="4"/>
      <c r="Y215" s="4"/>
      <c r="Z215" s="4"/>
      <c r="AA215" s="4"/>
      <c r="AB215" s="4"/>
      <c r="AC215" s="4"/>
      <c r="AD215" s="81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1:55" ht="15.75" customHeight="1">
      <c r="A216" s="4"/>
      <c r="B216" s="51"/>
      <c r="C216" s="51"/>
      <c r="D216" s="51"/>
      <c r="E216" s="51"/>
      <c r="F216" s="51"/>
      <c r="G216" s="90"/>
      <c r="H216" s="51"/>
      <c r="I216" s="51"/>
      <c r="J216" s="51"/>
      <c r="K216" s="51"/>
      <c r="L216" s="51"/>
      <c r="M216" s="4"/>
      <c r="N216" s="4"/>
      <c r="O216" s="51"/>
      <c r="P216" s="91"/>
      <c r="Q216" s="93"/>
      <c r="R216" s="89"/>
      <c r="S216" s="51"/>
      <c r="T216" s="51"/>
      <c r="U216" s="4"/>
      <c r="V216" s="4"/>
      <c r="W216" s="4"/>
      <c r="X216" s="4"/>
      <c r="Y216" s="4"/>
      <c r="Z216" s="4"/>
      <c r="AA216" s="4"/>
      <c r="AB216" s="4"/>
      <c r="AC216" s="4"/>
      <c r="AD216" s="81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1:55" ht="15.75" customHeight="1">
      <c r="A217" s="4"/>
      <c r="B217" s="51"/>
      <c r="C217" s="51"/>
      <c r="D217" s="51"/>
      <c r="E217" s="51"/>
      <c r="F217" s="51"/>
      <c r="G217" s="90"/>
      <c r="H217" s="51"/>
      <c r="I217" s="51"/>
      <c r="J217" s="51"/>
      <c r="K217" s="51"/>
      <c r="L217" s="51"/>
      <c r="M217" s="4"/>
      <c r="N217" s="4"/>
      <c r="O217" s="51"/>
      <c r="P217" s="91"/>
      <c r="Q217" s="93"/>
      <c r="R217" s="89"/>
      <c r="S217" s="51"/>
      <c r="T217" s="51"/>
      <c r="U217" s="4"/>
      <c r="V217" s="4"/>
      <c r="W217" s="4"/>
      <c r="X217" s="4"/>
      <c r="Y217" s="4"/>
      <c r="Z217" s="4"/>
      <c r="AA217" s="4"/>
      <c r="AB217" s="4"/>
      <c r="AC217" s="4"/>
      <c r="AD217" s="81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1:55" ht="15.75" customHeight="1">
      <c r="A218" s="4"/>
      <c r="B218" s="51"/>
      <c r="C218" s="51"/>
      <c r="D218" s="51"/>
      <c r="E218" s="51"/>
      <c r="F218" s="51"/>
      <c r="G218" s="90"/>
      <c r="H218" s="51"/>
      <c r="I218" s="51"/>
      <c r="J218" s="51"/>
      <c r="K218" s="51"/>
      <c r="L218" s="51"/>
      <c r="M218" s="4"/>
      <c r="N218" s="4"/>
      <c r="O218" s="51"/>
      <c r="P218" s="91"/>
      <c r="Q218" s="93"/>
      <c r="R218" s="89"/>
      <c r="S218" s="51"/>
      <c r="T218" s="51"/>
      <c r="U218" s="4"/>
      <c r="V218" s="4"/>
      <c r="W218" s="4"/>
      <c r="X218" s="4"/>
      <c r="Y218" s="4"/>
      <c r="Z218" s="4"/>
      <c r="AA218" s="4"/>
      <c r="AB218" s="4"/>
      <c r="AC218" s="4"/>
      <c r="AD218" s="81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ht="15.75" customHeight="1">
      <c r="A219" s="4"/>
      <c r="B219" s="51"/>
      <c r="C219" s="51"/>
      <c r="D219" s="51"/>
      <c r="E219" s="51"/>
      <c r="F219" s="51"/>
      <c r="G219" s="90"/>
      <c r="H219" s="51"/>
      <c r="I219" s="51"/>
      <c r="J219" s="51"/>
      <c r="K219" s="51"/>
      <c r="L219" s="51"/>
      <c r="M219" s="4"/>
      <c r="N219" s="4"/>
      <c r="O219" s="51"/>
      <c r="P219" s="91"/>
      <c r="Q219" s="93"/>
      <c r="R219" s="89"/>
      <c r="S219" s="51"/>
      <c r="T219" s="51"/>
      <c r="U219" s="4"/>
      <c r="V219" s="4"/>
      <c r="W219" s="4"/>
      <c r="X219" s="4"/>
      <c r="Y219" s="4"/>
      <c r="Z219" s="4"/>
      <c r="AA219" s="4"/>
      <c r="AB219" s="4"/>
      <c r="AC219" s="4"/>
      <c r="AD219" s="81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ht="15.75" customHeight="1">
      <c r="A220" s="4"/>
      <c r="B220" s="51"/>
      <c r="C220" s="51"/>
      <c r="D220" s="51"/>
      <c r="E220" s="51"/>
      <c r="F220" s="51"/>
      <c r="G220" s="90"/>
      <c r="H220" s="51"/>
      <c r="I220" s="51"/>
      <c r="J220" s="51"/>
      <c r="K220" s="51"/>
      <c r="L220" s="51"/>
      <c r="M220" s="4"/>
      <c r="N220" s="4"/>
      <c r="O220" s="51"/>
      <c r="P220" s="91"/>
      <c r="Q220" s="93"/>
      <c r="R220" s="89"/>
      <c r="S220" s="51"/>
      <c r="T220" s="51"/>
      <c r="U220" s="4"/>
      <c r="V220" s="4"/>
      <c r="W220" s="4"/>
      <c r="X220" s="4"/>
      <c r="Y220" s="4"/>
      <c r="Z220" s="4"/>
      <c r="AA220" s="4"/>
      <c r="AB220" s="4"/>
      <c r="AC220" s="4"/>
      <c r="AD220" s="81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ht="15.75" customHeight="1">
      <c r="A221" s="4"/>
      <c r="B221" s="51"/>
      <c r="C221" s="51"/>
      <c r="D221" s="51"/>
      <c r="E221" s="51"/>
      <c r="F221" s="51"/>
      <c r="G221" s="90"/>
      <c r="H221" s="51"/>
      <c r="I221" s="51"/>
      <c r="J221" s="51"/>
      <c r="K221" s="51"/>
      <c r="L221" s="51"/>
      <c r="M221" s="4"/>
      <c r="N221" s="4"/>
      <c r="O221" s="51"/>
      <c r="P221" s="91"/>
      <c r="Q221" s="93"/>
      <c r="R221" s="89"/>
      <c r="S221" s="51"/>
      <c r="T221" s="51"/>
      <c r="U221" s="4"/>
      <c r="V221" s="4"/>
      <c r="W221" s="4"/>
      <c r="X221" s="4"/>
      <c r="Y221" s="4"/>
      <c r="Z221" s="4"/>
      <c r="AA221" s="4"/>
      <c r="AB221" s="4"/>
      <c r="AC221" s="4"/>
      <c r="AD221" s="81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ht="15.75" customHeight="1">
      <c r="A222" s="4"/>
      <c r="B222" s="51"/>
      <c r="C222" s="51"/>
      <c r="D222" s="51"/>
      <c r="E222" s="51"/>
      <c r="F222" s="51"/>
      <c r="G222" s="90"/>
      <c r="H222" s="51"/>
      <c r="I222" s="51"/>
      <c r="J222" s="51"/>
      <c r="K222" s="51"/>
      <c r="L222" s="51"/>
      <c r="M222" s="4"/>
      <c r="N222" s="4"/>
      <c r="O222" s="51"/>
      <c r="P222" s="91"/>
      <c r="Q222" s="93"/>
      <c r="R222" s="89"/>
      <c r="S222" s="51"/>
      <c r="T222" s="51"/>
      <c r="U222" s="4"/>
      <c r="V222" s="4"/>
      <c r="W222" s="4"/>
      <c r="X222" s="4"/>
      <c r="Y222" s="4"/>
      <c r="Z222" s="4"/>
      <c r="AA222" s="4"/>
      <c r="AB222" s="4"/>
      <c r="AC222" s="4"/>
      <c r="AD222" s="81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ht="15.75" customHeight="1">
      <c r="A223" s="4"/>
      <c r="B223" s="51"/>
      <c r="C223" s="51"/>
      <c r="D223" s="51"/>
      <c r="E223" s="51"/>
      <c r="F223" s="51"/>
      <c r="G223" s="90"/>
      <c r="H223" s="51"/>
      <c r="I223" s="51"/>
      <c r="J223" s="51"/>
      <c r="K223" s="51"/>
      <c r="L223" s="51"/>
      <c r="M223" s="4"/>
      <c r="N223" s="4"/>
      <c r="O223" s="51"/>
      <c r="P223" s="91"/>
      <c r="Q223" s="93"/>
      <c r="R223" s="89"/>
      <c r="S223" s="51"/>
      <c r="T223" s="51"/>
      <c r="U223" s="4"/>
      <c r="V223" s="4"/>
      <c r="W223" s="4"/>
      <c r="X223" s="4"/>
      <c r="Y223" s="4"/>
      <c r="Z223" s="4"/>
      <c r="AA223" s="4"/>
      <c r="AB223" s="4"/>
      <c r="AC223" s="4"/>
      <c r="AD223" s="81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ht="15.75" customHeight="1">
      <c r="A224" s="4"/>
      <c r="B224" s="51"/>
      <c r="C224" s="51"/>
      <c r="D224" s="51"/>
      <c r="E224" s="51"/>
      <c r="F224" s="51"/>
      <c r="G224" s="90"/>
      <c r="H224" s="51"/>
      <c r="I224" s="51"/>
      <c r="J224" s="51"/>
      <c r="K224" s="51"/>
      <c r="L224" s="51"/>
      <c r="M224" s="4"/>
      <c r="N224" s="4"/>
      <c r="O224" s="51"/>
      <c r="P224" s="91"/>
      <c r="Q224" s="93"/>
      <c r="R224" s="89"/>
      <c r="S224" s="51"/>
      <c r="T224" s="51"/>
      <c r="U224" s="4"/>
      <c r="V224" s="4"/>
      <c r="W224" s="4"/>
      <c r="X224" s="4"/>
      <c r="Y224" s="4"/>
      <c r="Z224" s="4"/>
      <c r="AA224" s="4"/>
      <c r="AB224" s="4"/>
      <c r="AC224" s="4"/>
      <c r="AD224" s="81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1:55" ht="15.75" customHeight="1">
      <c r="A225" s="4"/>
      <c r="B225" s="51"/>
      <c r="C225" s="51"/>
      <c r="D225" s="51"/>
      <c r="E225" s="51"/>
      <c r="F225" s="51"/>
      <c r="G225" s="90"/>
      <c r="H225" s="51"/>
      <c r="I225" s="51"/>
      <c r="J225" s="51"/>
      <c r="K225" s="51"/>
      <c r="L225" s="51"/>
      <c r="M225" s="4"/>
      <c r="N225" s="4"/>
      <c r="O225" s="51"/>
      <c r="P225" s="91"/>
      <c r="Q225" s="93"/>
      <c r="R225" s="89"/>
      <c r="S225" s="51"/>
      <c r="T225" s="51"/>
      <c r="U225" s="4"/>
      <c r="V225" s="4"/>
      <c r="W225" s="4"/>
      <c r="X225" s="4"/>
      <c r="Y225" s="4"/>
      <c r="Z225" s="4"/>
      <c r="AA225" s="4"/>
      <c r="AB225" s="4"/>
      <c r="AC225" s="4"/>
      <c r="AD225" s="81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1:55" ht="15.75" customHeight="1">
      <c r="A226" s="4"/>
      <c r="B226" s="51"/>
      <c r="C226" s="51"/>
      <c r="D226" s="51"/>
      <c r="E226" s="51"/>
      <c r="F226" s="51"/>
      <c r="G226" s="90"/>
      <c r="H226" s="51"/>
      <c r="I226" s="51"/>
      <c r="J226" s="51"/>
      <c r="K226" s="51"/>
      <c r="L226" s="51"/>
      <c r="M226" s="4"/>
      <c r="N226" s="4"/>
      <c r="O226" s="51"/>
      <c r="P226" s="91"/>
      <c r="Q226" s="93"/>
      <c r="R226" s="89"/>
      <c r="S226" s="51"/>
      <c r="T226" s="51"/>
      <c r="U226" s="4"/>
      <c r="V226" s="4"/>
      <c r="W226" s="4"/>
      <c r="X226" s="4"/>
      <c r="Y226" s="4"/>
      <c r="Z226" s="4"/>
      <c r="AA226" s="4"/>
      <c r="AB226" s="4"/>
      <c r="AC226" s="4"/>
      <c r="AD226" s="81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1:55" ht="15.75" customHeight="1">
      <c r="A227" s="4"/>
      <c r="B227" s="51"/>
      <c r="C227" s="51"/>
      <c r="D227" s="51"/>
      <c r="E227" s="51"/>
      <c r="F227" s="51"/>
      <c r="G227" s="90"/>
      <c r="H227" s="51"/>
      <c r="I227" s="51"/>
      <c r="J227" s="51"/>
      <c r="K227" s="51"/>
      <c r="L227" s="51"/>
      <c r="M227" s="4"/>
      <c r="N227" s="4"/>
      <c r="O227" s="51"/>
      <c r="P227" s="91"/>
      <c r="Q227" s="93"/>
      <c r="R227" s="89"/>
      <c r="S227" s="51"/>
      <c r="T227" s="51"/>
      <c r="U227" s="4"/>
      <c r="V227" s="4"/>
      <c r="W227" s="4"/>
      <c r="X227" s="4"/>
      <c r="Y227" s="4"/>
      <c r="Z227" s="4"/>
      <c r="AA227" s="4"/>
      <c r="AB227" s="4"/>
      <c r="AC227" s="4"/>
      <c r="AD227" s="81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1:55" ht="15.75" customHeight="1">
      <c r="A228" s="4"/>
      <c r="B228" s="51"/>
      <c r="C228" s="51"/>
      <c r="D228" s="51"/>
      <c r="E228" s="51"/>
      <c r="F228" s="51"/>
      <c r="G228" s="90"/>
      <c r="H228" s="51"/>
      <c r="I228" s="51"/>
      <c r="J228" s="51"/>
      <c r="K228" s="51"/>
      <c r="L228" s="51"/>
      <c r="M228" s="4"/>
      <c r="N228" s="4"/>
      <c r="O228" s="51"/>
      <c r="P228" s="91"/>
      <c r="Q228" s="93"/>
      <c r="R228" s="89"/>
      <c r="S228" s="51"/>
      <c r="T228" s="51"/>
      <c r="U228" s="4"/>
      <c r="V228" s="4"/>
      <c r="W228" s="4"/>
      <c r="X228" s="4"/>
      <c r="Y228" s="4"/>
      <c r="Z228" s="4"/>
      <c r="AA228" s="4"/>
      <c r="AB228" s="4"/>
      <c r="AC228" s="4"/>
      <c r="AD228" s="81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1:55" ht="15.75" customHeight="1">
      <c r="A229" s="4"/>
      <c r="B229" s="51"/>
      <c r="C229" s="51"/>
      <c r="D229" s="51"/>
      <c r="E229" s="51"/>
      <c r="F229" s="51"/>
      <c r="G229" s="90"/>
      <c r="H229" s="51"/>
      <c r="I229" s="51"/>
      <c r="J229" s="51"/>
      <c r="K229" s="51"/>
      <c r="L229" s="51"/>
      <c r="M229" s="4"/>
      <c r="N229" s="4"/>
      <c r="O229" s="51"/>
      <c r="P229" s="91"/>
      <c r="Q229" s="93"/>
      <c r="R229" s="89"/>
      <c r="S229" s="51"/>
      <c r="T229" s="51"/>
      <c r="U229" s="4"/>
      <c r="V229" s="4"/>
      <c r="W229" s="4"/>
      <c r="X229" s="4"/>
      <c r="Y229" s="4"/>
      <c r="Z229" s="4"/>
      <c r="AA229" s="4"/>
      <c r="AB229" s="4"/>
      <c r="AC229" s="4"/>
      <c r="AD229" s="81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ht="15.75" customHeight="1">
      <c r="A230" s="4"/>
      <c r="B230" s="51"/>
      <c r="C230" s="51"/>
      <c r="D230" s="51"/>
      <c r="E230" s="51"/>
      <c r="F230" s="51"/>
      <c r="G230" s="90"/>
      <c r="H230" s="51"/>
      <c r="I230" s="51"/>
      <c r="J230" s="51"/>
      <c r="K230" s="51"/>
      <c r="L230" s="51"/>
      <c r="M230" s="4"/>
      <c r="N230" s="4"/>
      <c r="O230" s="51"/>
      <c r="P230" s="91"/>
      <c r="Q230" s="93"/>
      <c r="R230" s="89"/>
      <c r="S230" s="51"/>
      <c r="T230" s="51"/>
      <c r="U230" s="4"/>
      <c r="V230" s="4"/>
      <c r="W230" s="4"/>
      <c r="X230" s="4"/>
      <c r="Y230" s="4"/>
      <c r="Z230" s="4"/>
      <c r="AA230" s="4"/>
      <c r="AB230" s="4"/>
      <c r="AC230" s="4"/>
      <c r="AD230" s="81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ht="15.75" customHeight="1">
      <c r="A231" s="4"/>
      <c r="B231" s="51"/>
      <c r="C231" s="51"/>
      <c r="D231" s="51"/>
      <c r="E231" s="51"/>
      <c r="F231" s="51"/>
      <c r="G231" s="90"/>
      <c r="H231" s="51"/>
      <c r="I231" s="51"/>
      <c r="J231" s="51"/>
      <c r="K231" s="51"/>
      <c r="L231" s="51"/>
      <c r="M231" s="4"/>
      <c r="N231" s="4"/>
      <c r="O231" s="51"/>
      <c r="P231" s="91"/>
      <c r="Q231" s="93"/>
      <c r="R231" s="89"/>
      <c r="S231" s="51"/>
      <c r="T231" s="51"/>
      <c r="U231" s="4"/>
      <c r="V231" s="4"/>
      <c r="W231" s="4"/>
      <c r="X231" s="4"/>
      <c r="Y231" s="4"/>
      <c r="Z231" s="4"/>
      <c r="AA231" s="4"/>
      <c r="AB231" s="4"/>
      <c r="AC231" s="4"/>
      <c r="AD231" s="81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ht="15.75" customHeight="1">
      <c r="A232" s="4"/>
      <c r="B232" s="51"/>
      <c r="C232" s="51"/>
      <c r="D232" s="51"/>
      <c r="E232" s="51"/>
      <c r="F232" s="51"/>
      <c r="G232" s="90"/>
      <c r="H232" s="51"/>
      <c r="I232" s="51"/>
      <c r="J232" s="51"/>
      <c r="K232" s="51"/>
      <c r="L232" s="51"/>
      <c r="M232" s="4"/>
      <c r="N232" s="4"/>
      <c r="O232" s="51"/>
      <c r="P232" s="91"/>
      <c r="Q232" s="93"/>
      <c r="R232" s="89"/>
      <c r="S232" s="51"/>
      <c r="T232" s="51"/>
      <c r="U232" s="4"/>
      <c r="V232" s="4"/>
      <c r="W232" s="4"/>
      <c r="X232" s="4"/>
      <c r="Y232" s="4"/>
      <c r="Z232" s="4"/>
      <c r="AA232" s="4"/>
      <c r="AB232" s="4"/>
      <c r="AC232" s="4"/>
      <c r="AD232" s="81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55" ht="15.75" customHeight="1">
      <c r="A233" s="4"/>
      <c r="B233" s="51"/>
      <c r="C233" s="51"/>
      <c r="D233" s="51"/>
      <c r="E233" s="51"/>
      <c r="F233" s="51"/>
      <c r="G233" s="90"/>
      <c r="H233" s="51"/>
      <c r="I233" s="51"/>
      <c r="J233" s="51"/>
      <c r="K233" s="51"/>
      <c r="L233" s="51"/>
      <c r="M233" s="4"/>
      <c r="N233" s="4"/>
      <c r="O233" s="51"/>
      <c r="P233" s="91"/>
      <c r="Q233" s="93"/>
      <c r="R233" s="89"/>
      <c r="S233" s="51"/>
      <c r="T233" s="51"/>
      <c r="U233" s="4"/>
      <c r="V233" s="4"/>
      <c r="W233" s="4"/>
      <c r="X233" s="4"/>
      <c r="Y233" s="4"/>
      <c r="Z233" s="4"/>
      <c r="AA233" s="4"/>
      <c r="AB233" s="4"/>
      <c r="AC233" s="4"/>
      <c r="AD233" s="81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1:55" ht="15.75" customHeight="1">
      <c r="A234" s="4"/>
      <c r="B234" s="51"/>
      <c r="C234" s="51"/>
      <c r="D234" s="51"/>
      <c r="E234" s="51"/>
      <c r="F234" s="51"/>
      <c r="G234" s="90"/>
      <c r="H234" s="51"/>
      <c r="I234" s="51"/>
      <c r="J234" s="51"/>
      <c r="K234" s="51"/>
      <c r="L234" s="51"/>
      <c r="M234" s="4"/>
      <c r="N234" s="4"/>
      <c r="O234" s="51"/>
      <c r="P234" s="91"/>
      <c r="Q234" s="93"/>
      <c r="R234" s="89"/>
      <c r="S234" s="51"/>
      <c r="T234" s="51"/>
      <c r="U234" s="4"/>
      <c r="V234" s="4"/>
      <c r="W234" s="4"/>
      <c r="X234" s="4"/>
      <c r="Y234" s="4"/>
      <c r="Z234" s="4"/>
      <c r="AA234" s="4"/>
      <c r="AB234" s="4"/>
      <c r="AC234" s="4"/>
      <c r="AD234" s="81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1:55" ht="15.75" customHeight="1">
      <c r="A235" s="4"/>
      <c r="B235" s="51"/>
      <c r="C235" s="51"/>
      <c r="D235" s="51"/>
      <c r="E235" s="51"/>
      <c r="F235" s="51"/>
      <c r="G235" s="90"/>
      <c r="H235" s="51"/>
      <c r="I235" s="51"/>
      <c r="J235" s="51"/>
      <c r="K235" s="51"/>
      <c r="L235" s="51"/>
      <c r="M235" s="4"/>
      <c r="N235" s="4"/>
      <c r="O235" s="51"/>
      <c r="P235" s="91"/>
      <c r="Q235" s="93"/>
      <c r="R235" s="89"/>
      <c r="S235" s="51"/>
      <c r="T235" s="51"/>
      <c r="U235" s="4"/>
      <c r="V235" s="4"/>
      <c r="W235" s="4"/>
      <c r="X235" s="4"/>
      <c r="Y235" s="4"/>
      <c r="Z235" s="4"/>
      <c r="AA235" s="4"/>
      <c r="AB235" s="4"/>
      <c r="AC235" s="4"/>
      <c r="AD235" s="81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1:55" ht="15.75" customHeight="1">
      <c r="A236" s="4"/>
      <c r="B236" s="51"/>
      <c r="C236" s="51"/>
      <c r="D236" s="51"/>
      <c r="E236" s="51"/>
      <c r="F236" s="51"/>
      <c r="G236" s="90"/>
      <c r="H236" s="51"/>
      <c r="I236" s="51"/>
      <c r="J236" s="51"/>
      <c r="K236" s="51"/>
      <c r="L236" s="51"/>
      <c r="M236" s="4"/>
      <c r="N236" s="4"/>
      <c r="O236" s="51"/>
      <c r="P236" s="91"/>
      <c r="Q236" s="93"/>
      <c r="R236" s="89"/>
      <c r="S236" s="51"/>
      <c r="T236" s="51"/>
      <c r="U236" s="4"/>
      <c r="V236" s="4"/>
      <c r="W236" s="4"/>
      <c r="X236" s="4"/>
      <c r="Y236" s="4"/>
      <c r="Z236" s="4"/>
      <c r="AA236" s="4"/>
      <c r="AB236" s="4"/>
      <c r="AC236" s="4"/>
      <c r="AD236" s="81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1:55" ht="15.75" customHeight="1">
      <c r="A237" s="4"/>
      <c r="B237" s="51"/>
      <c r="C237" s="51"/>
      <c r="D237" s="51"/>
      <c r="E237" s="51"/>
      <c r="F237" s="51"/>
      <c r="G237" s="90"/>
      <c r="H237" s="51"/>
      <c r="I237" s="51"/>
      <c r="J237" s="51"/>
      <c r="K237" s="51"/>
      <c r="L237" s="51"/>
      <c r="M237" s="4"/>
      <c r="N237" s="4"/>
      <c r="O237" s="51"/>
      <c r="P237" s="91"/>
      <c r="Q237" s="93"/>
      <c r="R237" s="89"/>
      <c r="S237" s="51"/>
      <c r="T237" s="51"/>
      <c r="U237" s="4"/>
      <c r="V237" s="4"/>
      <c r="W237" s="4"/>
      <c r="X237" s="4"/>
      <c r="Y237" s="4"/>
      <c r="Z237" s="4"/>
      <c r="AA237" s="4"/>
      <c r="AB237" s="4"/>
      <c r="AC237" s="4"/>
      <c r="AD237" s="81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1:55" ht="15.75" customHeight="1">
      <c r="A238" s="4"/>
      <c r="B238" s="51"/>
      <c r="C238" s="51"/>
      <c r="D238" s="51"/>
      <c r="E238" s="51"/>
      <c r="F238" s="51"/>
      <c r="G238" s="90"/>
      <c r="H238" s="51"/>
      <c r="I238" s="51"/>
      <c r="J238" s="51"/>
      <c r="K238" s="51"/>
      <c r="L238" s="51"/>
      <c r="M238" s="4"/>
      <c r="N238" s="4"/>
      <c r="O238" s="51"/>
      <c r="P238" s="91"/>
      <c r="Q238" s="93"/>
      <c r="R238" s="89"/>
      <c r="S238" s="51"/>
      <c r="T238" s="51"/>
      <c r="U238" s="4"/>
      <c r="V238" s="4"/>
      <c r="W238" s="4"/>
      <c r="X238" s="4"/>
      <c r="Y238" s="4"/>
      <c r="Z238" s="4"/>
      <c r="AA238" s="4"/>
      <c r="AB238" s="4"/>
      <c r="AC238" s="4"/>
      <c r="AD238" s="81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1:55" ht="15.75" customHeight="1">
      <c r="A239" s="4"/>
      <c r="B239" s="51"/>
      <c r="C239" s="51"/>
      <c r="D239" s="51"/>
      <c r="E239" s="51"/>
      <c r="F239" s="51"/>
      <c r="G239" s="90"/>
      <c r="H239" s="51"/>
      <c r="I239" s="51"/>
      <c r="J239" s="51"/>
      <c r="K239" s="51"/>
      <c r="L239" s="51"/>
      <c r="M239" s="4"/>
      <c r="N239" s="4"/>
      <c r="O239" s="51"/>
      <c r="P239" s="91"/>
      <c r="Q239" s="93"/>
      <c r="R239" s="89"/>
      <c r="S239" s="51"/>
      <c r="T239" s="51"/>
      <c r="U239" s="4"/>
      <c r="V239" s="4"/>
      <c r="W239" s="4"/>
      <c r="X239" s="4"/>
      <c r="Y239" s="4"/>
      <c r="Z239" s="4"/>
      <c r="AA239" s="4"/>
      <c r="AB239" s="4"/>
      <c r="AC239" s="4"/>
      <c r="AD239" s="81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1:55" ht="15.75" customHeight="1">
      <c r="A240" s="4"/>
      <c r="B240" s="51"/>
      <c r="C240" s="51"/>
      <c r="D240" s="51"/>
      <c r="E240" s="51"/>
      <c r="F240" s="51"/>
      <c r="G240" s="90"/>
      <c r="H240" s="51"/>
      <c r="I240" s="51"/>
      <c r="J240" s="51"/>
      <c r="K240" s="51"/>
      <c r="L240" s="51"/>
      <c r="M240" s="4"/>
      <c r="N240" s="4"/>
      <c r="O240" s="51"/>
      <c r="P240" s="91"/>
      <c r="Q240" s="93"/>
      <c r="R240" s="89"/>
      <c r="S240" s="51"/>
      <c r="T240" s="51"/>
      <c r="U240" s="4"/>
      <c r="V240" s="4"/>
      <c r="W240" s="4"/>
      <c r="X240" s="4"/>
      <c r="Y240" s="4"/>
      <c r="Z240" s="4"/>
      <c r="AA240" s="4"/>
      <c r="AB240" s="4"/>
      <c r="AC240" s="4"/>
      <c r="AD240" s="81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1:55" ht="15.75" customHeight="1">
      <c r="A241" s="4"/>
      <c r="B241" s="51"/>
      <c r="C241" s="51"/>
      <c r="D241" s="51"/>
      <c r="E241" s="51"/>
      <c r="F241" s="51"/>
      <c r="G241" s="90"/>
      <c r="H241" s="51"/>
      <c r="I241" s="51"/>
      <c r="J241" s="51"/>
      <c r="K241" s="51"/>
      <c r="L241" s="51"/>
      <c r="M241" s="4"/>
      <c r="N241" s="4"/>
      <c r="O241" s="51"/>
      <c r="P241" s="91"/>
      <c r="Q241" s="93"/>
      <c r="R241" s="89"/>
      <c r="S241" s="51"/>
      <c r="T241" s="51"/>
      <c r="U241" s="4"/>
      <c r="V241" s="4"/>
      <c r="W241" s="4"/>
      <c r="X241" s="4"/>
      <c r="Y241" s="4"/>
      <c r="Z241" s="4"/>
      <c r="AA241" s="4"/>
      <c r="AB241" s="4"/>
      <c r="AC241" s="4"/>
      <c r="AD241" s="81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1:55" ht="15.75" customHeight="1">
      <c r="A242" s="4"/>
      <c r="B242" s="51"/>
      <c r="C242" s="51"/>
      <c r="D242" s="51"/>
      <c r="E242" s="51"/>
      <c r="F242" s="51"/>
      <c r="G242" s="90"/>
      <c r="H242" s="51"/>
      <c r="I242" s="51"/>
      <c r="J242" s="51"/>
      <c r="K242" s="51"/>
      <c r="L242" s="51"/>
      <c r="M242" s="4"/>
      <c r="N242" s="4"/>
      <c r="O242" s="51"/>
      <c r="P242" s="91"/>
      <c r="Q242" s="93"/>
      <c r="R242" s="89"/>
      <c r="S242" s="51"/>
      <c r="T242" s="51"/>
      <c r="U242" s="4"/>
      <c r="V242" s="4"/>
      <c r="W242" s="4"/>
      <c r="X242" s="4"/>
      <c r="Y242" s="4"/>
      <c r="Z242" s="4"/>
      <c r="AA242" s="4"/>
      <c r="AB242" s="4"/>
      <c r="AC242" s="4"/>
      <c r="AD242" s="81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1:55" ht="15.75" customHeight="1">
      <c r="A243" s="4"/>
      <c r="B243" s="51"/>
      <c r="C243" s="51"/>
      <c r="D243" s="51"/>
      <c r="E243" s="51"/>
      <c r="F243" s="51"/>
      <c r="G243" s="90"/>
      <c r="H243" s="51"/>
      <c r="I243" s="51"/>
      <c r="J243" s="51"/>
      <c r="K243" s="51"/>
      <c r="L243" s="51"/>
      <c r="M243" s="4"/>
      <c r="N243" s="4"/>
      <c r="O243" s="51"/>
      <c r="P243" s="91"/>
      <c r="Q243" s="93"/>
      <c r="R243" s="89"/>
      <c r="S243" s="51"/>
      <c r="T243" s="51"/>
      <c r="U243" s="4"/>
      <c r="V243" s="4"/>
      <c r="W243" s="4"/>
      <c r="X243" s="4"/>
      <c r="Y243" s="4"/>
      <c r="Z243" s="4"/>
      <c r="AA243" s="4"/>
      <c r="AB243" s="4"/>
      <c r="AC243" s="4"/>
      <c r="AD243" s="81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1:55" ht="15.75" customHeight="1">
      <c r="A244" s="4"/>
      <c r="B244" s="51"/>
      <c r="C244" s="51"/>
      <c r="D244" s="51"/>
      <c r="E244" s="51"/>
      <c r="F244" s="51"/>
      <c r="G244" s="90"/>
      <c r="H244" s="51"/>
      <c r="I244" s="51"/>
      <c r="J244" s="51"/>
      <c r="K244" s="51"/>
      <c r="L244" s="51"/>
      <c r="M244" s="4"/>
      <c r="N244" s="4"/>
      <c r="O244" s="51"/>
      <c r="P244" s="91"/>
      <c r="Q244" s="93"/>
      <c r="R244" s="89"/>
      <c r="S244" s="51"/>
      <c r="T244" s="51"/>
      <c r="U244" s="4"/>
      <c r="V244" s="4"/>
      <c r="W244" s="4"/>
      <c r="X244" s="4"/>
      <c r="Y244" s="4"/>
      <c r="Z244" s="4"/>
      <c r="AA244" s="4"/>
      <c r="AB244" s="4"/>
      <c r="AC244" s="4"/>
      <c r="AD244" s="81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1:55" ht="15.75" customHeight="1">
      <c r="A245" s="4"/>
      <c r="B245" s="51"/>
      <c r="C245" s="51"/>
      <c r="D245" s="51"/>
      <c r="E245" s="51"/>
      <c r="F245" s="51"/>
      <c r="G245" s="90"/>
      <c r="H245" s="51"/>
      <c r="I245" s="51"/>
      <c r="J245" s="51"/>
      <c r="K245" s="51"/>
      <c r="L245" s="51"/>
      <c r="M245" s="4"/>
      <c r="N245" s="4"/>
      <c r="O245" s="51"/>
      <c r="P245" s="91"/>
      <c r="Q245" s="93"/>
      <c r="R245" s="89"/>
      <c r="S245" s="51"/>
      <c r="T245" s="51"/>
      <c r="U245" s="4"/>
      <c r="V245" s="4"/>
      <c r="W245" s="4"/>
      <c r="X245" s="4"/>
      <c r="Y245" s="4"/>
      <c r="Z245" s="4"/>
      <c r="AA245" s="4"/>
      <c r="AB245" s="4"/>
      <c r="AC245" s="4"/>
      <c r="AD245" s="81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1:55" ht="15.75" customHeight="1">
      <c r="A246" s="4"/>
      <c r="B246" s="51"/>
      <c r="C246" s="51"/>
      <c r="D246" s="51"/>
      <c r="E246" s="51"/>
      <c r="F246" s="51"/>
      <c r="G246" s="90"/>
      <c r="H246" s="51"/>
      <c r="I246" s="51"/>
      <c r="J246" s="51"/>
      <c r="K246" s="51"/>
      <c r="L246" s="51"/>
      <c r="M246" s="4"/>
      <c r="N246" s="4"/>
      <c r="O246" s="51"/>
      <c r="P246" s="91"/>
      <c r="Q246" s="93"/>
      <c r="R246" s="89"/>
      <c r="S246" s="51"/>
      <c r="T246" s="51"/>
      <c r="U246" s="4"/>
      <c r="V246" s="4"/>
      <c r="W246" s="4"/>
      <c r="X246" s="4"/>
      <c r="Y246" s="4"/>
      <c r="Z246" s="4"/>
      <c r="AA246" s="4"/>
      <c r="AB246" s="4"/>
      <c r="AC246" s="4"/>
      <c r="AD246" s="81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1:55" ht="15.75" customHeight="1">
      <c r="A247" s="4"/>
      <c r="B247" s="51"/>
      <c r="C247" s="51"/>
      <c r="D247" s="51"/>
      <c r="E247" s="51"/>
      <c r="F247" s="51"/>
      <c r="G247" s="90"/>
      <c r="H247" s="51"/>
      <c r="I247" s="51"/>
      <c r="J247" s="51"/>
      <c r="K247" s="51"/>
      <c r="L247" s="51"/>
      <c r="M247" s="4"/>
      <c r="N247" s="4"/>
      <c r="O247" s="51"/>
      <c r="P247" s="91"/>
      <c r="Q247" s="93"/>
      <c r="R247" s="89"/>
      <c r="S247" s="51"/>
      <c r="T247" s="51"/>
      <c r="U247" s="4"/>
      <c r="V247" s="4"/>
      <c r="W247" s="4"/>
      <c r="X247" s="4"/>
      <c r="Y247" s="4"/>
      <c r="Z247" s="4"/>
      <c r="AA247" s="4"/>
      <c r="AB247" s="4"/>
      <c r="AC247" s="4"/>
      <c r="AD247" s="81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1:55" ht="15.75" customHeight="1">
      <c r="A248" s="4"/>
      <c r="B248" s="51"/>
      <c r="C248" s="51"/>
      <c r="D248" s="51"/>
      <c r="E248" s="51"/>
      <c r="F248" s="51"/>
      <c r="G248" s="90"/>
      <c r="H248" s="51"/>
      <c r="I248" s="51"/>
      <c r="J248" s="51"/>
      <c r="K248" s="51"/>
      <c r="L248" s="51"/>
      <c r="M248" s="4"/>
      <c r="N248" s="4"/>
      <c r="O248" s="51"/>
      <c r="P248" s="91"/>
      <c r="Q248" s="93"/>
      <c r="R248" s="89"/>
      <c r="S248" s="51"/>
      <c r="T248" s="51"/>
      <c r="U248" s="4"/>
      <c r="V248" s="4"/>
      <c r="W248" s="4"/>
      <c r="X248" s="4"/>
      <c r="Y248" s="4"/>
      <c r="Z248" s="4"/>
      <c r="AA248" s="4"/>
      <c r="AB248" s="4"/>
      <c r="AC248" s="4"/>
      <c r="AD248" s="81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1:55" ht="15.75" customHeight="1">
      <c r="A249" s="4"/>
      <c r="B249" s="51"/>
      <c r="C249" s="51"/>
      <c r="D249" s="51"/>
      <c r="E249" s="51"/>
      <c r="F249" s="51"/>
      <c r="G249" s="90"/>
      <c r="H249" s="51"/>
      <c r="I249" s="51"/>
      <c r="J249" s="51"/>
      <c r="K249" s="51"/>
      <c r="L249" s="51"/>
      <c r="M249" s="4"/>
      <c r="N249" s="4"/>
      <c r="O249" s="51"/>
      <c r="P249" s="91"/>
      <c r="Q249" s="93"/>
      <c r="R249" s="89"/>
      <c r="S249" s="51"/>
      <c r="T249" s="51"/>
      <c r="U249" s="4"/>
      <c r="V249" s="4"/>
      <c r="W249" s="4"/>
      <c r="X249" s="4"/>
      <c r="Y249" s="4"/>
      <c r="Z249" s="4"/>
      <c r="AA249" s="4"/>
      <c r="AB249" s="4"/>
      <c r="AC249" s="4"/>
      <c r="AD249" s="81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1:55" ht="15.75" customHeight="1">
      <c r="R250" s="89"/>
    </row>
    <row r="251" spans="1:55" ht="15.75" customHeight="1">
      <c r="R251" s="89"/>
    </row>
    <row r="252" spans="1:55" ht="15.75" customHeight="1">
      <c r="R252" s="89"/>
    </row>
    <row r="253" spans="1:55" ht="15.75" customHeight="1">
      <c r="R253" s="89"/>
    </row>
    <row r="254" spans="1:55" ht="15.75" customHeight="1">
      <c r="R254" s="89"/>
    </row>
    <row r="255" spans="1:55" ht="15.75" customHeight="1">
      <c r="R255" s="89"/>
    </row>
    <row r="256" spans="1:55" ht="15.75" customHeight="1">
      <c r="R256" s="89"/>
    </row>
    <row r="257" spans="18:18" ht="15.75" customHeight="1">
      <c r="R257" s="89"/>
    </row>
    <row r="258" spans="18:18" ht="15.75" customHeight="1">
      <c r="R258" s="89"/>
    </row>
    <row r="259" spans="18:18" ht="15.75" customHeight="1">
      <c r="R259" s="89"/>
    </row>
    <row r="260" spans="18:18" ht="15.75" customHeight="1">
      <c r="R260" s="89"/>
    </row>
    <row r="261" spans="18:18" ht="15.75" customHeight="1">
      <c r="R261" s="89"/>
    </row>
    <row r="262" spans="18:18" ht="15.75" customHeight="1">
      <c r="R262" s="89"/>
    </row>
    <row r="263" spans="18:18" ht="15.75" customHeight="1">
      <c r="R263" s="89"/>
    </row>
    <row r="264" spans="18:18" ht="15.75" customHeight="1">
      <c r="R264" s="89"/>
    </row>
    <row r="265" spans="18:18" ht="15.75" customHeight="1">
      <c r="R265" s="89"/>
    </row>
    <row r="266" spans="18:18" ht="15.75" customHeight="1">
      <c r="R266" s="89"/>
    </row>
    <row r="267" spans="18:18" ht="15.75" customHeight="1">
      <c r="R267" s="89"/>
    </row>
    <row r="268" spans="18:18" ht="15.75" customHeight="1">
      <c r="R268" s="89"/>
    </row>
    <row r="269" spans="18:18" ht="15.75" customHeight="1">
      <c r="R269" s="89"/>
    </row>
    <row r="270" spans="18:18" ht="15.75" customHeight="1">
      <c r="R270" s="89"/>
    </row>
    <row r="271" spans="18:18" ht="15.75" customHeight="1">
      <c r="R271" s="89"/>
    </row>
    <row r="272" spans="18:18" ht="15.75" customHeight="1">
      <c r="R272" s="89"/>
    </row>
    <row r="273" spans="18:18" ht="15.75" customHeight="1">
      <c r="R273" s="89"/>
    </row>
    <row r="274" spans="18:18" ht="15.75" customHeight="1">
      <c r="R274" s="89"/>
    </row>
    <row r="275" spans="18:18" ht="15.75" customHeight="1">
      <c r="R275" s="89"/>
    </row>
    <row r="276" spans="18:18" ht="15.75" customHeight="1">
      <c r="R276" s="89"/>
    </row>
    <row r="277" spans="18:18" ht="15.75" customHeight="1">
      <c r="R277" s="89"/>
    </row>
    <row r="278" spans="18:18" ht="15.75" customHeight="1">
      <c r="R278" s="89"/>
    </row>
    <row r="279" spans="18:18" ht="15.75" customHeight="1">
      <c r="R279" s="89"/>
    </row>
    <row r="280" spans="18:18" ht="15.75" customHeight="1">
      <c r="R280" s="89"/>
    </row>
    <row r="281" spans="18:18" ht="15.75" customHeight="1">
      <c r="R281" s="89"/>
    </row>
    <row r="282" spans="18:18" ht="15.75" customHeight="1">
      <c r="R282" s="89"/>
    </row>
    <row r="283" spans="18:18" ht="15.75" customHeight="1">
      <c r="R283" s="89"/>
    </row>
    <row r="284" spans="18:18" ht="15.75" customHeight="1">
      <c r="R284" s="89"/>
    </row>
    <row r="285" spans="18:18" ht="15.75" customHeight="1">
      <c r="R285" s="89"/>
    </row>
    <row r="286" spans="18:18" ht="15.75" customHeight="1">
      <c r="R286" s="89"/>
    </row>
    <row r="287" spans="18:18" ht="15.75" customHeight="1">
      <c r="R287" s="89"/>
    </row>
    <row r="288" spans="18:18" ht="15.75" customHeight="1">
      <c r="R288" s="89"/>
    </row>
    <row r="289" spans="18:18" ht="15.75" customHeight="1">
      <c r="R289" s="89"/>
    </row>
    <row r="290" spans="18:18" ht="15.75" customHeight="1">
      <c r="R290" s="89"/>
    </row>
    <row r="291" spans="18:18" ht="15.75" customHeight="1">
      <c r="R291" s="89"/>
    </row>
    <row r="292" spans="18:18" ht="15.75" customHeight="1">
      <c r="R292" s="89"/>
    </row>
    <row r="293" spans="18:18" ht="15.75" customHeight="1">
      <c r="R293" s="89"/>
    </row>
    <row r="294" spans="18:18" ht="15.75" customHeight="1">
      <c r="R294" s="89"/>
    </row>
    <row r="295" spans="18:18" ht="15.75" customHeight="1">
      <c r="R295" s="89"/>
    </row>
    <row r="296" spans="18:18" ht="15.75" customHeight="1">
      <c r="R296" s="89"/>
    </row>
    <row r="297" spans="18:18" ht="15.75" customHeight="1">
      <c r="R297" s="89"/>
    </row>
    <row r="298" spans="18:18" ht="15.75" customHeight="1">
      <c r="R298" s="89"/>
    </row>
    <row r="299" spans="18:18" ht="15.75" customHeight="1">
      <c r="R299" s="89"/>
    </row>
    <row r="300" spans="18:18" ht="15.75" customHeight="1">
      <c r="R300" s="89"/>
    </row>
    <row r="301" spans="18:18" ht="15.75" customHeight="1">
      <c r="R301" s="89"/>
    </row>
    <row r="302" spans="18:18" ht="15.75" customHeight="1">
      <c r="R302" s="89"/>
    </row>
    <row r="303" spans="18:18" ht="15.75" customHeight="1">
      <c r="R303" s="89"/>
    </row>
    <row r="304" spans="18:18" ht="15.75" customHeight="1">
      <c r="R304" s="89"/>
    </row>
    <row r="305" spans="18:18" ht="15.75" customHeight="1">
      <c r="R305" s="89"/>
    </row>
    <row r="306" spans="18:18" ht="15.75" customHeight="1">
      <c r="R306" s="89"/>
    </row>
    <row r="307" spans="18:18" ht="15.75" customHeight="1">
      <c r="R307" s="89"/>
    </row>
    <row r="308" spans="18:18" ht="15.75" customHeight="1">
      <c r="R308" s="89"/>
    </row>
    <row r="309" spans="18:18" ht="15.75" customHeight="1">
      <c r="R309" s="89"/>
    </row>
    <row r="310" spans="18:18" ht="15.75" customHeight="1">
      <c r="R310" s="89"/>
    </row>
    <row r="311" spans="18:18" ht="15.75" customHeight="1">
      <c r="R311" s="89"/>
    </row>
    <row r="312" spans="18:18" ht="15.75" customHeight="1">
      <c r="R312" s="89"/>
    </row>
    <row r="313" spans="18:18" ht="15.75" customHeight="1">
      <c r="R313" s="89"/>
    </row>
    <row r="314" spans="18:18" ht="15.75" customHeight="1">
      <c r="R314" s="89"/>
    </row>
    <row r="315" spans="18:18" ht="15.75" customHeight="1">
      <c r="R315" s="89"/>
    </row>
    <row r="316" spans="18:18" ht="15.75" customHeight="1">
      <c r="R316" s="89"/>
    </row>
    <row r="317" spans="18:18" ht="15.75" customHeight="1">
      <c r="R317" s="89"/>
    </row>
    <row r="318" spans="18:18" ht="15.75" customHeight="1">
      <c r="R318" s="89"/>
    </row>
    <row r="319" spans="18:18" ht="15.75" customHeight="1">
      <c r="R319" s="89"/>
    </row>
    <row r="320" spans="18:18" ht="15.75" customHeight="1">
      <c r="R320" s="89"/>
    </row>
    <row r="321" spans="18:18" ht="15.75" customHeight="1">
      <c r="R321" s="89"/>
    </row>
    <row r="322" spans="18:18" ht="15.75" customHeight="1">
      <c r="R322" s="89"/>
    </row>
    <row r="323" spans="18:18" ht="15.75" customHeight="1">
      <c r="R323" s="89"/>
    </row>
    <row r="324" spans="18:18" ht="15.75" customHeight="1">
      <c r="R324" s="89"/>
    </row>
    <row r="325" spans="18:18" ht="15.75" customHeight="1">
      <c r="R325" s="89"/>
    </row>
    <row r="326" spans="18:18" ht="15.75" customHeight="1">
      <c r="R326" s="89"/>
    </row>
    <row r="327" spans="18:18" ht="15.75" customHeight="1">
      <c r="R327" s="89"/>
    </row>
    <row r="328" spans="18:18" ht="15.75" customHeight="1">
      <c r="R328" s="89"/>
    </row>
    <row r="329" spans="18:18" ht="15.75" customHeight="1">
      <c r="R329" s="89"/>
    </row>
    <row r="330" spans="18:18" ht="15.75" customHeight="1">
      <c r="R330" s="89"/>
    </row>
    <row r="331" spans="18:18" ht="15.75" customHeight="1">
      <c r="R331" s="89"/>
    </row>
    <row r="332" spans="18:18" ht="15.75" customHeight="1">
      <c r="R332" s="89"/>
    </row>
    <row r="333" spans="18:18" ht="15.75" customHeight="1">
      <c r="R333" s="89"/>
    </row>
    <row r="334" spans="18:18" ht="15.75" customHeight="1">
      <c r="R334" s="89"/>
    </row>
    <row r="335" spans="18:18" ht="15.75" customHeight="1">
      <c r="R335" s="89"/>
    </row>
    <row r="336" spans="18:18" ht="15.75" customHeight="1">
      <c r="R336" s="89"/>
    </row>
    <row r="337" spans="18:18" ht="15.75" customHeight="1">
      <c r="R337" s="89"/>
    </row>
    <row r="338" spans="18:18" ht="15.75" customHeight="1">
      <c r="R338" s="89"/>
    </row>
    <row r="339" spans="18:18" ht="15.75" customHeight="1">
      <c r="R339" s="89"/>
    </row>
    <row r="340" spans="18:18" ht="15.75" customHeight="1">
      <c r="R340" s="89"/>
    </row>
    <row r="341" spans="18:18" ht="15.75" customHeight="1">
      <c r="R341" s="89"/>
    </row>
    <row r="342" spans="18:18" ht="15.75" customHeight="1">
      <c r="R342" s="89"/>
    </row>
    <row r="343" spans="18:18" ht="15.75" customHeight="1">
      <c r="R343" s="89"/>
    </row>
    <row r="344" spans="18:18" ht="15.75" customHeight="1">
      <c r="R344" s="89"/>
    </row>
    <row r="345" spans="18:18" ht="15.75" customHeight="1">
      <c r="R345" s="89"/>
    </row>
    <row r="346" spans="18:18" ht="15.75" customHeight="1">
      <c r="R346" s="89"/>
    </row>
    <row r="347" spans="18:18" ht="15.75" customHeight="1">
      <c r="R347" s="89"/>
    </row>
    <row r="348" spans="18:18" ht="15.75" customHeight="1">
      <c r="R348" s="89"/>
    </row>
    <row r="349" spans="18:18" ht="15.75" customHeight="1">
      <c r="R349" s="89"/>
    </row>
    <row r="350" spans="18:18" ht="15.75" customHeight="1">
      <c r="R350" s="89"/>
    </row>
    <row r="351" spans="18:18" ht="15.75" customHeight="1">
      <c r="R351" s="89"/>
    </row>
    <row r="352" spans="18:18" ht="15.75" customHeight="1">
      <c r="R352" s="89"/>
    </row>
    <row r="353" spans="18:18" ht="15.75" customHeight="1">
      <c r="R353" s="89"/>
    </row>
    <row r="354" spans="18:18" ht="15.75" customHeight="1">
      <c r="R354" s="89"/>
    </row>
    <row r="355" spans="18:18" ht="15.75" customHeight="1">
      <c r="R355" s="89"/>
    </row>
    <row r="356" spans="18:18" ht="15.75" customHeight="1">
      <c r="R356" s="89"/>
    </row>
    <row r="357" spans="18:18" ht="15.75" customHeight="1">
      <c r="R357" s="89"/>
    </row>
    <row r="358" spans="18:18" ht="15.75" customHeight="1">
      <c r="R358" s="89"/>
    </row>
    <row r="359" spans="18:18" ht="15.75" customHeight="1">
      <c r="R359" s="89"/>
    </row>
    <row r="360" spans="18:18" ht="15.75" customHeight="1">
      <c r="R360" s="89"/>
    </row>
    <row r="361" spans="18:18" ht="15.75" customHeight="1">
      <c r="R361" s="89"/>
    </row>
    <row r="362" spans="18:18" ht="15.75" customHeight="1">
      <c r="R362" s="89"/>
    </row>
    <row r="363" spans="18:18" ht="15.75" customHeight="1">
      <c r="R363" s="89"/>
    </row>
    <row r="364" spans="18:18" ht="15.75" customHeight="1">
      <c r="R364" s="89"/>
    </row>
    <row r="365" spans="18:18" ht="15.75" customHeight="1">
      <c r="R365" s="89"/>
    </row>
    <row r="366" spans="18:18" ht="15.75" customHeight="1">
      <c r="R366" s="89"/>
    </row>
    <row r="367" spans="18:18" ht="15.75" customHeight="1">
      <c r="R367" s="89"/>
    </row>
    <row r="368" spans="18:18" ht="15.75" customHeight="1">
      <c r="R368" s="89"/>
    </row>
    <row r="369" spans="18:18" ht="15.75" customHeight="1">
      <c r="R369" s="89"/>
    </row>
    <row r="370" spans="18:18" ht="15.75" customHeight="1">
      <c r="R370" s="89"/>
    </row>
    <row r="371" spans="18:18" ht="15.75" customHeight="1">
      <c r="R371" s="89"/>
    </row>
    <row r="372" spans="18:18" ht="15.75" customHeight="1">
      <c r="R372" s="89"/>
    </row>
    <row r="373" spans="18:18" ht="15.75" customHeight="1">
      <c r="R373" s="89"/>
    </row>
    <row r="374" spans="18:18" ht="15.75" customHeight="1">
      <c r="R374" s="89"/>
    </row>
    <row r="375" spans="18:18" ht="15.75" customHeight="1">
      <c r="R375" s="89"/>
    </row>
    <row r="376" spans="18:18" ht="15.75" customHeight="1">
      <c r="R376" s="89"/>
    </row>
    <row r="377" spans="18:18" ht="15.75" customHeight="1">
      <c r="R377" s="89"/>
    </row>
    <row r="378" spans="18:18" ht="15.75" customHeight="1">
      <c r="R378" s="89"/>
    </row>
    <row r="379" spans="18:18" ht="15.75" customHeight="1">
      <c r="R379" s="89"/>
    </row>
    <row r="380" spans="18:18" ht="15.75" customHeight="1">
      <c r="R380" s="89"/>
    </row>
    <row r="381" spans="18:18" ht="15.75" customHeight="1">
      <c r="R381" s="89"/>
    </row>
    <row r="382" spans="18:18" ht="15.75" customHeight="1">
      <c r="R382" s="89"/>
    </row>
    <row r="383" spans="18:18" ht="15.75" customHeight="1">
      <c r="R383" s="89"/>
    </row>
    <row r="384" spans="18:18" ht="15.75" customHeight="1">
      <c r="R384" s="89"/>
    </row>
    <row r="385" spans="18:18" ht="15.75" customHeight="1">
      <c r="R385" s="89"/>
    </row>
    <row r="386" spans="18:18" ht="15.75" customHeight="1">
      <c r="R386" s="89"/>
    </row>
    <row r="387" spans="18:18" ht="15.75" customHeight="1">
      <c r="R387" s="89"/>
    </row>
    <row r="388" spans="18:18" ht="15.75" customHeight="1">
      <c r="R388" s="89"/>
    </row>
    <row r="389" spans="18:18" ht="15.75" customHeight="1">
      <c r="R389" s="89"/>
    </row>
    <row r="390" spans="18:18" ht="15.75" customHeight="1">
      <c r="R390" s="89"/>
    </row>
    <row r="391" spans="18:18" ht="15.75" customHeight="1">
      <c r="R391" s="89"/>
    </row>
    <row r="392" spans="18:18" ht="15.75" customHeight="1">
      <c r="R392" s="89"/>
    </row>
    <row r="393" spans="18:18" ht="15.75" customHeight="1">
      <c r="R393" s="89"/>
    </row>
    <row r="394" spans="18:18" ht="15.75" customHeight="1">
      <c r="R394" s="89"/>
    </row>
    <row r="395" spans="18:18" ht="15.75" customHeight="1">
      <c r="R395" s="89"/>
    </row>
    <row r="396" spans="18:18" ht="15.75" customHeight="1">
      <c r="R396" s="89"/>
    </row>
    <row r="397" spans="18:18" ht="15.75" customHeight="1">
      <c r="R397" s="89"/>
    </row>
    <row r="398" spans="18:18" ht="15.75" customHeight="1">
      <c r="R398" s="89"/>
    </row>
    <row r="399" spans="18:18" ht="15.75" customHeight="1">
      <c r="R399" s="89"/>
    </row>
    <row r="400" spans="18:18" ht="15.75" customHeight="1">
      <c r="R400" s="89"/>
    </row>
    <row r="401" spans="18:18" ht="15.75" customHeight="1">
      <c r="R401" s="89"/>
    </row>
    <row r="402" spans="18:18" ht="15.75" customHeight="1">
      <c r="R402" s="89"/>
    </row>
    <row r="403" spans="18:18" ht="15.75" customHeight="1">
      <c r="R403" s="89"/>
    </row>
    <row r="404" spans="18:18" ht="15.75" customHeight="1">
      <c r="R404" s="89"/>
    </row>
    <row r="405" spans="18:18" ht="15.75" customHeight="1">
      <c r="R405" s="89"/>
    </row>
    <row r="406" spans="18:18" ht="15.75" customHeight="1">
      <c r="R406" s="89"/>
    </row>
    <row r="407" spans="18:18" ht="15.75" customHeight="1">
      <c r="R407" s="89"/>
    </row>
    <row r="408" spans="18:18" ht="15.75" customHeight="1">
      <c r="R408" s="89"/>
    </row>
    <row r="409" spans="18:18" ht="15.75" customHeight="1">
      <c r="R409" s="89"/>
    </row>
    <row r="410" spans="18:18" ht="15.75" customHeight="1">
      <c r="R410" s="89"/>
    </row>
    <row r="411" spans="18:18" ht="15.75" customHeight="1">
      <c r="R411" s="89"/>
    </row>
    <row r="412" spans="18:18" ht="15.75" customHeight="1">
      <c r="R412" s="89"/>
    </row>
    <row r="413" spans="18:18" ht="15.75" customHeight="1">
      <c r="R413" s="89"/>
    </row>
    <row r="414" spans="18:18" ht="15.75" customHeight="1">
      <c r="R414" s="89"/>
    </row>
    <row r="415" spans="18:18" ht="15.75" customHeight="1">
      <c r="R415" s="89"/>
    </row>
    <row r="416" spans="18:18" ht="15.75" customHeight="1">
      <c r="R416" s="89"/>
    </row>
    <row r="417" spans="18:18" ht="15.75" customHeight="1">
      <c r="R417" s="89"/>
    </row>
    <row r="418" spans="18:18" ht="15.75" customHeight="1">
      <c r="R418" s="89"/>
    </row>
    <row r="419" spans="18:18" ht="15.75" customHeight="1">
      <c r="R419" s="89"/>
    </row>
    <row r="420" spans="18:18" ht="15.75" customHeight="1">
      <c r="R420" s="89"/>
    </row>
    <row r="421" spans="18:18" ht="15.75" customHeight="1">
      <c r="R421" s="89"/>
    </row>
    <row r="422" spans="18:18" ht="15.75" customHeight="1">
      <c r="R422" s="89"/>
    </row>
    <row r="423" spans="18:18" ht="15.75" customHeight="1">
      <c r="R423" s="89"/>
    </row>
    <row r="424" spans="18:18" ht="15.75" customHeight="1">
      <c r="R424" s="89"/>
    </row>
    <row r="425" spans="18:18" ht="15.75" customHeight="1">
      <c r="R425" s="89"/>
    </row>
    <row r="426" spans="18:18" ht="15.75" customHeight="1">
      <c r="R426" s="89"/>
    </row>
    <row r="427" spans="18:18" ht="15.75" customHeight="1">
      <c r="R427" s="89"/>
    </row>
    <row r="428" spans="18:18" ht="15.75" customHeight="1">
      <c r="R428" s="89"/>
    </row>
    <row r="429" spans="18:18" ht="15.75" customHeight="1">
      <c r="R429" s="89"/>
    </row>
    <row r="430" spans="18:18" ht="15.75" customHeight="1">
      <c r="R430" s="89"/>
    </row>
    <row r="431" spans="18:18" ht="15.75" customHeight="1">
      <c r="R431" s="89"/>
    </row>
    <row r="432" spans="18:18" ht="15.75" customHeight="1">
      <c r="R432" s="89"/>
    </row>
    <row r="433" spans="18:18" ht="15.75" customHeight="1">
      <c r="R433" s="89"/>
    </row>
    <row r="434" spans="18:18" ht="15.75" customHeight="1">
      <c r="R434" s="89"/>
    </row>
    <row r="435" spans="18:18" ht="15.75" customHeight="1">
      <c r="R435" s="89"/>
    </row>
    <row r="436" spans="18:18" ht="15.75" customHeight="1">
      <c r="R436" s="89"/>
    </row>
    <row r="437" spans="18:18" ht="15.75" customHeight="1">
      <c r="R437" s="89"/>
    </row>
    <row r="438" spans="18:18" ht="15.75" customHeight="1">
      <c r="R438" s="89"/>
    </row>
    <row r="439" spans="18:18" ht="15.75" customHeight="1">
      <c r="R439" s="89"/>
    </row>
    <row r="440" spans="18:18" ht="15.75" customHeight="1">
      <c r="R440" s="89"/>
    </row>
    <row r="441" spans="18:18" ht="15.75" customHeight="1">
      <c r="R441" s="89"/>
    </row>
    <row r="442" spans="18:18" ht="15.75" customHeight="1">
      <c r="R442" s="89"/>
    </row>
    <row r="443" spans="18:18" ht="15.75" customHeight="1">
      <c r="R443" s="89"/>
    </row>
    <row r="444" spans="18:18" ht="15.75" customHeight="1">
      <c r="R444" s="89"/>
    </row>
    <row r="445" spans="18:18" ht="15.75" customHeight="1">
      <c r="R445" s="89"/>
    </row>
    <row r="446" spans="18:18" ht="15.75" customHeight="1">
      <c r="R446" s="89"/>
    </row>
    <row r="447" spans="18:18" ht="15.75" customHeight="1">
      <c r="R447" s="89"/>
    </row>
    <row r="448" spans="18:18" ht="15.75" customHeight="1">
      <c r="R448" s="89"/>
    </row>
    <row r="449" spans="18:18" ht="15.75" customHeight="1">
      <c r="R449" s="89"/>
    </row>
    <row r="450" spans="18:18" ht="15.75" customHeight="1">
      <c r="R450" s="89"/>
    </row>
    <row r="451" spans="18:18" ht="15.75" customHeight="1">
      <c r="R451" s="89"/>
    </row>
    <row r="452" spans="18:18" ht="15.75" customHeight="1">
      <c r="R452" s="89"/>
    </row>
    <row r="453" spans="18:18" ht="15.75" customHeight="1">
      <c r="R453" s="89"/>
    </row>
    <row r="454" spans="18:18" ht="15.75" customHeight="1">
      <c r="R454" s="89"/>
    </row>
    <row r="455" spans="18:18" ht="15.75" customHeight="1">
      <c r="R455" s="89"/>
    </row>
    <row r="456" spans="18:18" ht="15.75" customHeight="1">
      <c r="R456" s="89"/>
    </row>
    <row r="457" spans="18:18" ht="15.75" customHeight="1">
      <c r="R457" s="89"/>
    </row>
    <row r="458" spans="18:18" ht="15.75" customHeight="1">
      <c r="R458" s="89"/>
    </row>
    <row r="459" spans="18:18" ht="15.75" customHeight="1">
      <c r="R459" s="89"/>
    </row>
    <row r="460" spans="18:18" ht="15.75" customHeight="1">
      <c r="R460" s="89"/>
    </row>
    <row r="461" spans="18:18" ht="15.75" customHeight="1">
      <c r="R461" s="89"/>
    </row>
    <row r="462" spans="18:18" ht="15.75" customHeight="1">
      <c r="R462" s="89"/>
    </row>
    <row r="463" spans="18:18" ht="15.75" customHeight="1">
      <c r="R463" s="89"/>
    </row>
    <row r="464" spans="18:18" ht="15.75" customHeight="1">
      <c r="R464" s="89"/>
    </row>
    <row r="465" spans="18:18" ht="15.75" customHeight="1">
      <c r="R465" s="89"/>
    </row>
    <row r="466" spans="18:18" ht="15.75" customHeight="1">
      <c r="R466" s="89"/>
    </row>
    <row r="467" spans="18:18" ht="15.75" customHeight="1">
      <c r="R467" s="89"/>
    </row>
    <row r="468" spans="18:18" ht="15.75" customHeight="1">
      <c r="R468" s="89"/>
    </row>
    <row r="469" spans="18:18" ht="15.75" customHeight="1">
      <c r="R469" s="89"/>
    </row>
    <row r="470" spans="18:18" ht="15.75" customHeight="1">
      <c r="R470" s="89"/>
    </row>
    <row r="471" spans="18:18" ht="15.75" customHeight="1">
      <c r="R471" s="89"/>
    </row>
    <row r="472" spans="18:18" ht="15.75" customHeight="1">
      <c r="R472" s="89"/>
    </row>
    <row r="473" spans="18:18" ht="15.75" customHeight="1">
      <c r="R473" s="89"/>
    </row>
    <row r="474" spans="18:18" ht="15.75" customHeight="1">
      <c r="R474" s="89"/>
    </row>
    <row r="475" spans="18:18" ht="15.75" customHeight="1">
      <c r="R475" s="89"/>
    </row>
    <row r="476" spans="18:18" ht="15.75" customHeight="1">
      <c r="R476" s="89"/>
    </row>
    <row r="477" spans="18:18" ht="15.75" customHeight="1">
      <c r="R477" s="89"/>
    </row>
    <row r="478" spans="18:18" ht="15.75" customHeight="1">
      <c r="R478" s="89"/>
    </row>
    <row r="479" spans="18:18" ht="15.75" customHeight="1">
      <c r="R479" s="89"/>
    </row>
    <row r="480" spans="18:18" ht="15.75" customHeight="1">
      <c r="R480" s="89"/>
    </row>
    <row r="481" spans="18:18" ht="15.75" customHeight="1">
      <c r="R481" s="89"/>
    </row>
    <row r="482" spans="18:18" ht="15.75" customHeight="1">
      <c r="R482" s="89"/>
    </row>
    <row r="483" spans="18:18" ht="15.75" customHeight="1">
      <c r="R483" s="89"/>
    </row>
    <row r="484" spans="18:18" ht="15.75" customHeight="1">
      <c r="R484" s="89"/>
    </row>
    <row r="485" spans="18:18" ht="15.75" customHeight="1">
      <c r="R485" s="89"/>
    </row>
    <row r="486" spans="18:18" ht="15.75" customHeight="1">
      <c r="R486" s="89"/>
    </row>
    <row r="487" spans="18:18" ht="15.75" customHeight="1">
      <c r="R487" s="89"/>
    </row>
    <row r="488" spans="18:18" ht="15.75" customHeight="1">
      <c r="R488" s="89"/>
    </row>
    <row r="489" spans="18:18" ht="15.75" customHeight="1">
      <c r="R489" s="89"/>
    </row>
    <row r="490" spans="18:18" ht="15.75" customHeight="1">
      <c r="R490" s="89"/>
    </row>
    <row r="491" spans="18:18" ht="15.75" customHeight="1">
      <c r="R491" s="89"/>
    </row>
    <row r="492" spans="18:18" ht="15.75" customHeight="1">
      <c r="R492" s="89"/>
    </row>
    <row r="493" spans="18:18" ht="15.75" customHeight="1">
      <c r="R493" s="89"/>
    </row>
    <row r="494" spans="18:18" ht="15.75" customHeight="1">
      <c r="R494" s="89"/>
    </row>
    <row r="495" spans="18:18" ht="15.75" customHeight="1">
      <c r="R495" s="89"/>
    </row>
    <row r="496" spans="18:18" ht="15.75" customHeight="1">
      <c r="R496" s="89"/>
    </row>
    <row r="497" spans="18:18" ht="15.75" customHeight="1">
      <c r="R497" s="89"/>
    </row>
    <row r="498" spans="18:18" ht="15.75" customHeight="1">
      <c r="R498" s="89"/>
    </row>
    <row r="499" spans="18:18" ht="15.75" customHeight="1">
      <c r="R499" s="89"/>
    </row>
    <row r="500" spans="18:18" ht="15.75" customHeight="1">
      <c r="R500" s="89"/>
    </row>
    <row r="501" spans="18:18" ht="15.75" customHeight="1">
      <c r="R501" s="89"/>
    </row>
    <row r="502" spans="18:18" ht="15.75" customHeight="1">
      <c r="R502" s="89"/>
    </row>
    <row r="503" spans="18:18" ht="15.75" customHeight="1">
      <c r="R503" s="89"/>
    </row>
    <row r="504" spans="18:18" ht="15.75" customHeight="1">
      <c r="R504" s="89"/>
    </row>
    <row r="505" spans="18:18" ht="15.75" customHeight="1">
      <c r="R505" s="89"/>
    </row>
    <row r="506" spans="18:18" ht="15.75" customHeight="1">
      <c r="R506" s="89"/>
    </row>
    <row r="507" spans="18:18" ht="15.75" customHeight="1">
      <c r="R507" s="89"/>
    </row>
    <row r="508" spans="18:18" ht="15.75" customHeight="1">
      <c r="R508" s="89"/>
    </row>
    <row r="509" spans="18:18" ht="15.75" customHeight="1">
      <c r="R509" s="89"/>
    </row>
    <row r="510" spans="18:18" ht="15.75" customHeight="1">
      <c r="R510" s="89"/>
    </row>
    <row r="511" spans="18:18" ht="15.75" customHeight="1">
      <c r="R511" s="89"/>
    </row>
    <row r="512" spans="18:18" ht="15.75" customHeight="1">
      <c r="R512" s="89"/>
    </row>
    <row r="513" spans="18:18" ht="15.75" customHeight="1">
      <c r="R513" s="89"/>
    </row>
    <row r="514" spans="18:18" ht="15.75" customHeight="1">
      <c r="R514" s="89"/>
    </row>
    <row r="515" spans="18:18" ht="15.75" customHeight="1">
      <c r="R515" s="89"/>
    </row>
    <row r="516" spans="18:18" ht="15.75" customHeight="1">
      <c r="R516" s="89"/>
    </row>
    <row r="517" spans="18:18" ht="15.75" customHeight="1">
      <c r="R517" s="89"/>
    </row>
    <row r="518" spans="18:18" ht="15.75" customHeight="1">
      <c r="R518" s="89"/>
    </row>
    <row r="519" spans="18:18" ht="15.75" customHeight="1">
      <c r="R519" s="89"/>
    </row>
    <row r="520" spans="18:18" ht="15.75" customHeight="1">
      <c r="R520" s="89"/>
    </row>
    <row r="521" spans="18:18" ht="15.75" customHeight="1">
      <c r="R521" s="89"/>
    </row>
    <row r="522" spans="18:18" ht="15.75" customHeight="1">
      <c r="R522" s="89"/>
    </row>
    <row r="523" spans="18:18" ht="15.75" customHeight="1">
      <c r="R523" s="89"/>
    </row>
    <row r="524" spans="18:18" ht="15.75" customHeight="1">
      <c r="R524" s="89"/>
    </row>
    <row r="525" spans="18:18" ht="15.75" customHeight="1">
      <c r="R525" s="89"/>
    </row>
    <row r="526" spans="18:18" ht="15.75" customHeight="1">
      <c r="R526" s="89"/>
    </row>
    <row r="527" spans="18:18" ht="15.75" customHeight="1">
      <c r="R527" s="89"/>
    </row>
    <row r="528" spans="18:18" ht="15.75" customHeight="1">
      <c r="R528" s="89"/>
    </row>
    <row r="529" spans="18:18" ht="15.75" customHeight="1">
      <c r="R529" s="89"/>
    </row>
    <row r="530" spans="18:18" ht="15.75" customHeight="1">
      <c r="R530" s="89"/>
    </row>
    <row r="531" spans="18:18" ht="15.75" customHeight="1">
      <c r="R531" s="89"/>
    </row>
    <row r="532" spans="18:18" ht="15.75" customHeight="1">
      <c r="R532" s="89"/>
    </row>
    <row r="533" spans="18:18" ht="15.75" customHeight="1">
      <c r="R533" s="89"/>
    </row>
    <row r="534" spans="18:18" ht="15.75" customHeight="1">
      <c r="R534" s="89"/>
    </row>
    <row r="535" spans="18:18" ht="15.75" customHeight="1">
      <c r="R535" s="89"/>
    </row>
    <row r="536" spans="18:18" ht="15.75" customHeight="1">
      <c r="R536" s="89"/>
    </row>
    <row r="537" spans="18:18" ht="15.75" customHeight="1">
      <c r="R537" s="89"/>
    </row>
    <row r="538" spans="18:18" ht="15.75" customHeight="1">
      <c r="R538" s="89"/>
    </row>
    <row r="539" spans="18:18" ht="15.75" customHeight="1">
      <c r="R539" s="89"/>
    </row>
    <row r="540" spans="18:18" ht="15.75" customHeight="1">
      <c r="R540" s="89"/>
    </row>
    <row r="541" spans="18:18" ht="15.75" customHeight="1">
      <c r="R541" s="89"/>
    </row>
    <row r="542" spans="18:18" ht="15.75" customHeight="1">
      <c r="R542" s="89"/>
    </row>
    <row r="543" spans="18:18" ht="15.75" customHeight="1">
      <c r="R543" s="89"/>
    </row>
    <row r="544" spans="18:18" ht="15.75" customHeight="1">
      <c r="R544" s="89"/>
    </row>
    <row r="545" spans="18:18" ht="15.75" customHeight="1">
      <c r="R545" s="89"/>
    </row>
    <row r="546" spans="18:18" ht="15.75" customHeight="1">
      <c r="R546" s="89"/>
    </row>
    <row r="547" spans="18:18" ht="15.75" customHeight="1">
      <c r="R547" s="89"/>
    </row>
    <row r="548" spans="18:18" ht="15.75" customHeight="1">
      <c r="R548" s="89"/>
    </row>
    <row r="549" spans="18:18" ht="15.75" customHeight="1">
      <c r="R549" s="89"/>
    </row>
    <row r="550" spans="18:18" ht="15.75" customHeight="1">
      <c r="R550" s="89"/>
    </row>
    <row r="551" spans="18:18" ht="15.75" customHeight="1">
      <c r="R551" s="89"/>
    </row>
    <row r="552" spans="18:18" ht="15.75" customHeight="1">
      <c r="R552" s="89"/>
    </row>
    <row r="553" spans="18:18" ht="15.75" customHeight="1">
      <c r="R553" s="89"/>
    </row>
    <row r="554" spans="18:18" ht="15.75" customHeight="1">
      <c r="R554" s="89"/>
    </row>
    <row r="555" spans="18:18" ht="15.75" customHeight="1">
      <c r="R555" s="89"/>
    </row>
    <row r="556" spans="18:18" ht="15.75" customHeight="1">
      <c r="R556" s="89"/>
    </row>
    <row r="557" spans="18:18" ht="15.75" customHeight="1">
      <c r="R557" s="89"/>
    </row>
    <row r="558" spans="18:18" ht="15.75" customHeight="1">
      <c r="R558" s="89"/>
    </row>
    <row r="559" spans="18:18" ht="15.75" customHeight="1">
      <c r="R559" s="89"/>
    </row>
    <row r="560" spans="18:18" ht="15.75" customHeight="1">
      <c r="R560" s="89"/>
    </row>
    <row r="561" spans="18:18" ht="15.75" customHeight="1">
      <c r="R561" s="89"/>
    </row>
    <row r="562" spans="18:18" ht="15.75" customHeight="1">
      <c r="R562" s="89"/>
    </row>
    <row r="563" spans="18:18" ht="15.75" customHeight="1">
      <c r="R563" s="89"/>
    </row>
    <row r="564" spans="18:18" ht="15.75" customHeight="1">
      <c r="R564" s="89"/>
    </row>
    <row r="565" spans="18:18" ht="15.75" customHeight="1">
      <c r="R565" s="89"/>
    </row>
    <row r="566" spans="18:18" ht="15.75" customHeight="1">
      <c r="R566" s="89"/>
    </row>
    <row r="567" spans="18:18" ht="15.75" customHeight="1">
      <c r="R567" s="89"/>
    </row>
    <row r="568" spans="18:18" ht="15.75" customHeight="1">
      <c r="R568" s="89"/>
    </row>
    <row r="569" spans="18:18" ht="15.75" customHeight="1">
      <c r="R569" s="89"/>
    </row>
    <row r="570" spans="18:18" ht="15.75" customHeight="1">
      <c r="R570" s="89"/>
    </row>
    <row r="571" spans="18:18" ht="15.75" customHeight="1">
      <c r="R571" s="89"/>
    </row>
    <row r="572" spans="18:18" ht="15.75" customHeight="1">
      <c r="R572" s="89"/>
    </row>
    <row r="573" spans="18:18" ht="15.75" customHeight="1">
      <c r="R573" s="89"/>
    </row>
    <row r="574" spans="18:18" ht="15.75" customHeight="1">
      <c r="R574" s="89"/>
    </row>
    <row r="575" spans="18:18" ht="15.75" customHeight="1">
      <c r="R575" s="89"/>
    </row>
    <row r="576" spans="18:18" ht="15.75" customHeight="1">
      <c r="R576" s="89"/>
    </row>
    <row r="577" spans="18:18" ht="15.75" customHeight="1">
      <c r="R577" s="89"/>
    </row>
    <row r="578" spans="18:18" ht="15.75" customHeight="1">
      <c r="R578" s="89"/>
    </row>
    <row r="579" spans="18:18" ht="15.75" customHeight="1">
      <c r="R579" s="89"/>
    </row>
    <row r="580" spans="18:18" ht="15.75" customHeight="1">
      <c r="R580" s="89"/>
    </row>
    <row r="581" spans="18:18" ht="15.75" customHeight="1">
      <c r="R581" s="89"/>
    </row>
    <row r="582" spans="18:18" ht="15.75" customHeight="1">
      <c r="R582" s="89"/>
    </row>
    <row r="583" spans="18:18" ht="15.75" customHeight="1">
      <c r="R583" s="89"/>
    </row>
    <row r="584" spans="18:18" ht="15.75" customHeight="1">
      <c r="R584" s="89"/>
    </row>
    <row r="585" spans="18:18" ht="15.75" customHeight="1">
      <c r="R585" s="89"/>
    </row>
    <row r="586" spans="18:18" ht="15.75" customHeight="1">
      <c r="R586" s="89"/>
    </row>
    <row r="587" spans="18:18" ht="15.75" customHeight="1">
      <c r="R587" s="89"/>
    </row>
    <row r="588" spans="18:18" ht="15.75" customHeight="1">
      <c r="R588" s="89"/>
    </row>
    <row r="589" spans="18:18" ht="15.75" customHeight="1">
      <c r="R589" s="89"/>
    </row>
    <row r="590" spans="18:18" ht="15.75" customHeight="1">
      <c r="R590" s="89"/>
    </row>
    <row r="591" spans="18:18" ht="15.75" customHeight="1">
      <c r="R591" s="89"/>
    </row>
    <row r="592" spans="18:18" ht="15.75" customHeight="1">
      <c r="R592" s="89"/>
    </row>
    <row r="593" spans="18:18" ht="15.75" customHeight="1">
      <c r="R593" s="89"/>
    </row>
    <row r="594" spans="18:18" ht="15.75" customHeight="1">
      <c r="R594" s="89"/>
    </row>
    <row r="595" spans="18:18" ht="15.75" customHeight="1">
      <c r="R595" s="89"/>
    </row>
    <row r="596" spans="18:18" ht="15.75" customHeight="1">
      <c r="R596" s="89"/>
    </row>
    <row r="597" spans="18:18" ht="15.75" customHeight="1">
      <c r="R597" s="89"/>
    </row>
    <row r="598" spans="18:18" ht="15.75" customHeight="1">
      <c r="R598" s="89"/>
    </row>
    <row r="599" spans="18:18" ht="15.75" customHeight="1">
      <c r="R599" s="89"/>
    </row>
    <row r="600" spans="18:18" ht="15.75" customHeight="1">
      <c r="R600" s="89"/>
    </row>
    <row r="601" spans="18:18" ht="15.75" customHeight="1">
      <c r="R601" s="89"/>
    </row>
    <row r="602" spans="18:18" ht="15.75" customHeight="1">
      <c r="R602" s="89"/>
    </row>
    <row r="603" spans="18:18" ht="15.75" customHeight="1">
      <c r="R603" s="89"/>
    </row>
    <row r="604" spans="18:18" ht="15.75" customHeight="1">
      <c r="R604" s="89"/>
    </row>
    <row r="605" spans="18:18" ht="15.75" customHeight="1">
      <c r="R605" s="89"/>
    </row>
    <row r="606" spans="18:18" ht="15.75" customHeight="1">
      <c r="R606" s="89"/>
    </row>
    <row r="607" spans="18:18" ht="15.75" customHeight="1">
      <c r="R607" s="89"/>
    </row>
    <row r="608" spans="18:18" ht="15.75" customHeight="1">
      <c r="R608" s="89"/>
    </row>
    <row r="609" spans="18:18" ht="15.75" customHeight="1">
      <c r="R609" s="89"/>
    </row>
    <row r="610" spans="18:18" ht="15.75" customHeight="1">
      <c r="R610" s="89"/>
    </row>
    <row r="611" spans="18:18" ht="15.75" customHeight="1">
      <c r="R611" s="89"/>
    </row>
    <row r="612" spans="18:18" ht="15.75" customHeight="1">
      <c r="R612" s="89"/>
    </row>
    <row r="613" spans="18:18" ht="15.75" customHeight="1">
      <c r="R613" s="89"/>
    </row>
    <row r="614" spans="18:18" ht="15.75" customHeight="1">
      <c r="R614" s="89"/>
    </row>
    <row r="615" spans="18:18" ht="15.75" customHeight="1">
      <c r="R615" s="89"/>
    </row>
    <row r="616" spans="18:18" ht="15.75" customHeight="1">
      <c r="R616" s="89"/>
    </row>
    <row r="617" spans="18:18" ht="15.75" customHeight="1">
      <c r="R617" s="89"/>
    </row>
    <row r="618" spans="18:18" ht="15.75" customHeight="1">
      <c r="R618" s="89"/>
    </row>
    <row r="619" spans="18:18" ht="15.75" customHeight="1">
      <c r="R619" s="89"/>
    </row>
    <row r="620" spans="18:18" ht="15.75" customHeight="1">
      <c r="R620" s="89"/>
    </row>
    <row r="621" spans="18:18" ht="15.75" customHeight="1">
      <c r="R621" s="89"/>
    </row>
    <row r="622" spans="18:18" ht="15.75" customHeight="1">
      <c r="R622" s="89"/>
    </row>
    <row r="623" spans="18:18" ht="15.75" customHeight="1">
      <c r="R623" s="89"/>
    </row>
    <row r="624" spans="18:18" ht="15.75" customHeight="1">
      <c r="R624" s="89"/>
    </row>
    <row r="625" spans="18:18" ht="15.75" customHeight="1">
      <c r="R625" s="89"/>
    </row>
    <row r="626" spans="18:18" ht="15.75" customHeight="1">
      <c r="R626" s="89"/>
    </row>
    <row r="627" spans="18:18" ht="15.75" customHeight="1">
      <c r="R627" s="89"/>
    </row>
    <row r="628" spans="18:18" ht="15.75" customHeight="1">
      <c r="R628" s="89"/>
    </row>
    <row r="629" spans="18:18" ht="15.75" customHeight="1">
      <c r="R629" s="89"/>
    </row>
    <row r="630" spans="18:18" ht="15.75" customHeight="1">
      <c r="R630" s="89"/>
    </row>
    <row r="631" spans="18:18" ht="15.75" customHeight="1">
      <c r="R631" s="89"/>
    </row>
    <row r="632" spans="18:18" ht="15.75" customHeight="1">
      <c r="R632" s="89"/>
    </row>
    <row r="633" spans="18:18" ht="15.75" customHeight="1">
      <c r="R633" s="89"/>
    </row>
    <row r="634" spans="18:18" ht="15.75" customHeight="1">
      <c r="R634" s="89"/>
    </row>
    <row r="635" spans="18:18" ht="15.75" customHeight="1">
      <c r="R635" s="89"/>
    </row>
    <row r="636" spans="18:18" ht="15.75" customHeight="1">
      <c r="R636" s="89"/>
    </row>
    <row r="637" spans="18:18" ht="15.75" customHeight="1">
      <c r="R637" s="89"/>
    </row>
    <row r="638" spans="18:18" ht="15.75" customHeight="1">
      <c r="R638" s="89"/>
    </row>
    <row r="639" spans="18:18" ht="15.75" customHeight="1">
      <c r="R639" s="89"/>
    </row>
    <row r="640" spans="18:18" ht="15.75" customHeight="1">
      <c r="R640" s="89"/>
    </row>
    <row r="641" spans="18:18" ht="15.75" customHeight="1">
      <c r="R641" s="89"/>
    </row>
    <row r="642" spans="18:18" ht="15.75" customHeight="1">
      <c r="R642" s="89"/>
    </row>
    <row r="643" spans="18:18" ht="15.75" customHeight="1">
      <c r="R643" s="89"/>
    </row>
    <row r="644" spans="18:18" ht="15.75" customHeight="1">
      <c r="R644" s="89"/>
    </row>
    <row r="645" spans="18:18" ht="15.75" customHeight="1">
      <c r="R645" s="89"/>
    </row>
    <row r="646" spans="18:18" ht="15.75" customHeight="1">
      <c r="R646" s="89"/>
    </row>
    <row r="647" spans="18:18" ht="15.75" customHeight="1">
      <c r="R647" s="89"/>
    </row>
    <row r="648" spans="18:18" ht="15.75" customHeight="1">
      <c r="R648" s="89"/>
    </row>
    <row r="649" spans="18:18" ht="15.75" customHeight="1">
      <c r="R649" s="89"/>
    </row>
    <row r="650" spans="18:18" ht="15.75" customHeight="1">
      <c r="R650" s="89"/>
    </row>
    <row r="651" spans="18:18" ht="15.75" customHeight="1">
      <c r="R651" s="89"/>
    </row>
    <row r="652" spans="18:18" ht="15.75" customHeight="1">
      <c r="R652" s="89"/>
    </row>
    <row r="653" spans="18:18" ht="15.75" customHeight="1">
      <c r="R653" s="89"/>
    </row>
    <row r="654" spans="18:18" ht="15.75" customHeight="1">
      <c r="R654" s="89"/>
    </row>
    <row r="655" spans="18:18" ht="15.75" customHeight="1">
      <c r="R655" s="89"/>
    </row>
    <row r="656" spans="18:18" ht="15.75" customHeight="1">
      <c r="R656" s="89"/>
    </row>
    <row r="657" spans="18:18" ht="15.75" customHeight="1">
      <c r="R657" s="89"/>
    </row>
    <row r="658" spans="18:18" ht="15.75" customHeight="1">
      <c r="R658" s="89"/>
    </row>
    <row r="659" spans="18:18" ht="15.75" customHeight="1">
      <c r="R659" s="89"/>
    </row>
    <row r="660" spans="18:18" ht="15.75" customHeight="1">
      <c r="R660" s="89"/>
    </row>
    <row r="661" spans="18:18" ht="15.75" customHeight="1">
      <c r="R661" s="89"/>
    </row>
    <row r="662" spans="18:18" ht="15.75" customHeight="1">
      <c r="R662" s="89"/>
    </row>
    <row r="663" spans="18:18" ht="15.75" customHeight="1">
      <c r="R663" s="89"/>
    </row>
    <row r="664" spans="18:18" ht="15.75" customHeight="1">
      <c r="R664" s="89"/>
    </row>
    <row r="665" spans="18:18" ht="15.75" customHeight="1">
      <c r="R665" s="89"/>
    </row>
    <row r="666" spans="18:18" ht="15.75" customHeight="1">
      <c r="R666" s="89"/>
    </row>
    <row r="667" spans="18:18" ht="15.75" customHeight="1">
      <c r="R667" s="89"/>
    </row>
    <row r="668" spans="18:18" ht="15.75" customHeight="1">
      <c r="R668" s="89"/>
    </row>
    <row r="669" spans="18:18" ht="15.75" customHeight="1">
      <c r="R669" s="89"/>
    </row>
    <row r="670" spans="18:18" ht="15.75" customHeight="1">
      <c r="R670" s="89"/>
    </row>
    <row r="671" spans="18:18" ht="15.75" customHeight="1">
      <c r="R671" s="89"/>
    </row>
    <row r="672" spans="18:18" ht="15.75" customHeight="1">
      <c r="R672" s="89"/>
    </row>
    <row r="673" spans="18:18" ht="15.75" customHeight="1">
      <c r="R673" s="89"/>
    </row>
    <row r="674" spans="18:18" ht="15.75" customHeight="1">
      <c r="R674" s="89"/>
    </row>
    <row r="675" spans="18:18" ht="15.75" customHeight="1">
      <c r="R675" s="89"/>
    </row>
    <row r="676" spans="18:18" ht="15.75" customHeight="1">
      <c r="R676" s="89"/>
    </row>
    <row r="677" spans="18:18" ht="15.75" customHeight="1">
      <c r="R677" s="89"/>
    </row>
    <row r="678" spans="18:18" ht="15.75" customHeight="1">
      <c r="R678" s="89"/>
    </row>
    <row r="679" spans="18:18" ht="15.75" customHeight="1">
      <c r="R679" s="89"/>
    </row>
    <row r="680" spans="18:18" ht="15.75" customHeight="1">
      <c r="R680" s="89"/>
    </row>
    <row r="681" spans="18:18" ht="15.75" customHeight="1">
      <c r="R681" s="89"/>
    </row>
    <row r="682" spans="18:18" ht="15.75" customHeight="1">
      <c r="R682" s="89"/>
    </row>
    <row r="683" spans="18:18" ht="15.75" customHeight="1">
      <c r="R683" s="89"/>
    </row>
    <row r="684" spans="18:18" ht="15.75" customHeight="1">
      <c r="R684" s="89"/>
    </row>
    <row r="685" spans="18:18" ht="15.75" customHeight="1">
      <c r="R685" s="89"/>
    </row>
    <row r="686" spans="18:18" ht="15.75" customHeight="1">
      <c r="R686" s="89"/>
    </row>
    <row r="687" spans="18:18" ht="15.75" customHeight="1">
      <c r="R687" s="89"/>
    </row>
    <row r="688" spans="18:18" ht="15.75" customHeight="1">
      <c r="R688" s="89"/>
    </row>
    <row r="689" spans="18:18" ht="15.75" customHeight="1">
      <c r="R689" s="89"/>
    </row>
    <row r="690" spans="18:18" ht="15.75" customHeight="1">
      <c r="R690" s="89"/>
    </row>
    <row r="691" spans="18:18" ht="15.75" customHeight="1">
      <c r="R691" s="89"/>
    </row>
    <row r="692" spans="18:18" ht="15.75" customHeight="1">
      <c r="R692" s="89"/>
    </row>
    <row r="693" spans="18:18" ht="15.75" customHeight="1">
      <c r="R693" s="89"/>
    </row>
    <row r="694" spans="18:18" ht="15.75" customHeight="1">
      <c r="R694" s="89"/>
    </row>
    <row r="695" spans="18:18" ht="15.75" customHeight="1">
      <c r="R695" s="89"/>
    </row>
    <row r="696" spans="18:18" ht="15.75" customHeight="1">
      <c r="R696" s="89"/>
    </row>
    <row r="697" spans="18:18" ht="15.75" customHeight="1">
      <c r="R697" s="89"/>
    </row>
    <row r="698" spans="18:18" ht="15.75" customHeight="1">
      <c r="R698" s="89"/>
    </row>
    <row r="699" spans="18:18" ht="15.75" customHeight="1">
      <c r="R699" s="89"/>
    </row>
    <row r="700" spans="18:18" ht="15.75" customHeight="1">
      <c r="R700" s="89"/>
    </row>
    <row r="701" spans="18:18" ht="15.75" customHeight="1">
      <c r="R701" s="89"/>
    </row>
    <row r="702" spans="18:18" ht="15.75" customHeight="1">
      <c r="R702" s="89"/>
    </row>
    <row r="703" spans="18:18" ht="15.75" customHeight="1">
      <c r="R703" s="89"/>
    </row>
    <row r="704" spans="18:18" ht="15.75" customHeight="1">
      <c r="R704" s="89"/>
    </row>
    <row r="705" spans="18:18" ht="15.75" customHeight="1">
      <c r="R705" s="89"/>
    </row>
    <row r="706" spans="18:18" ht="15.75" customHeight="1">
      <c r="R706" s="89"/>
    </row>
    <row r="707" spans="18:18" ht="15.75" customHeight="1">
      <c r="R707" s="89"/>
    </row>
    <row r="708" spans="18:18" ht="15.75" customHeight="1">
      <c r="R708" s="89"/>
    </row>
    <row r="709" spans="18:18" ht="15.75" customHeight="1">
      <c r="R709" s="89"/>
    </row>
    <row r="710" spans="18:18" ht="15.75" customHeight="1">
      <c r="R710" s="89"/>
    </row>
    <row r="711" spans="18:18" ht="15.75" customHeight="1">
      <c r="R711" s="89"/>
    </row>
    <row r="712" spans="18:18" ht="15.75" customHeight="1">
      <c r="R712" s="89"/>
    </row>
    <row r="713" spans="18:18" ht="15.75" customHeight="1">
      <c r="R713" s="89"/>
    </row>
    <row r="714" spans="18:18" ht="15.75" customHeight="1">
      <c r="R714" s="89"/>
    </row>
    <row r="715" spans="18:18" ht="15.75" customHeight="1">
      <c r="R715" s="89"/>
    </row>
    <row r="716" spans="18:18" ht="15.75" customHeight="1">
      <c r="R716" s="89"/>
    </row>
    <row r="717" spans="18:18" ht="15.75" customHeight="1">
      <c r="R717" s="89"/>
    </row>
    <row r="718" spans="18:18" ht="15.75" customHeight="1">
      <c r="R718" s="89"/>
    </row>
    <row r="719" spans="18:18" ht="15.75" customHeight="1">
      <c r="R719" s="89"/>
    </row>
    <row r="720" spans="18:18" ht="15.75" customHeight="1">
      <c r="R720" s="89"/>
    </row>
    <row r="721" spans="18:18" ht="15.75" customHeight="1">
      <c r="R721" s="89"/>
    </row>
    <row r="722" spans="18:18" ht="15.75" customHeight="1">
      <c r="R722" s="89"/>
    </row>
    <row r="723" spans="18:18" ht="15.75" customHeight="1">
      <c r="R723" s="89"/>
    </row>
    <row r="724" spans="18:18" ht="15.75" customHeight="1">
      <c r="R724" s="89"/>
    </row>
    <row r="725" spans="18:18" ht="15.75" customHeight="1">
      <c r="R725" s="89"/>
    </row>
    <row r="726" spans="18:18" ht="15.75" customHeight="1">
      <c r="R726" s="89"/>
    </row>
    <row r="727" spans="18:18" ht="15.75" customHeight="1">
      <c r="R727" s="89"/>
    </row>
    <row r="728" spans="18:18" ht="15.75" customHeight="1">
      <c r="R728" s="89"/>
    </row>
    <row r="729" spans="18:18" ht="15.75" customHeight="1">
      <c r="R729" s="89"/>
    </row>
    <row r="730" spans="18:18" ht="15.75" customHeight="1">
      <c r="R730" s="89"/>
    </row>
    <row r="731" spans="18:18" ht="15.75" customHeight="1">
      <c r="R731" s="89"/>
    </row>
    <row r="732" spans="18:18" ht="15.75" customHeight="1">
      <c r="R732" s="89"/>
    </row>
    <row r="733" spans="18:18" ht="15.75" customHeight="1">
      <c r="R733" s="89"/>
    </row>
    <row r="734" spans="18:18" ht="15.75" customHeight="1">
      <c r="R734" s="89"/>
    </row>
    <row r="735" spans="18:18" ht="15.75" customHeight="1">
      <c r="R735" s="89"/>
    </row>
    <row r="736" spans="18:18" ht="15.75" customHeight="1">
      <c r="R736" s="89"/>
    </row>
    <row r="737" spans="18:18" ht="15.75" customHeight="1">
      <c r="R737" s="89"/>
    </row>
    <row r="738" spans="18:18" ht="15.75" customHeight="1">
      <c r="R738" s="89"/>
    </row>
    <row r="739" spans="18:18" ht="15.75" customHeight="1">
      <c r="R739" s="89"/>
    </row>
    <row r="740" spans="18:18" ht="15.75" customHeight="1">
      <c r="R740" s="89"/>
    </row>
    <row r="741" spans="18:18" ht="15.75" customHeight="1">
      <c r="R741" s="89"/>
    </row>
    <row r="742" spans="18:18" ht="15.75" customHeight="1">
      <c r="R742" s="89"/>
    </row>
    <row r="743" spans="18:18" ht="15.75" customHeight="1">
      <c r="R743" s="89"/>
    </row>
    <row r="744" spans="18:18" ht="15.75" customHeight="1">
      <c r="R744" s="89"/>
    </row>
    <row r="745" spans="18:18" ht="15.75" customHeight="1">
      <c r="R745" s="89"/>
    </row>
    <row r="746" spans="18:18" ht="15.75" customHeight="1">
      <c r="R746" s="89"/>
    </row>
    <row r="747" spans="18:18" ht="15.75" customHeight="1">
      <c r="R747" s="89"/>
    </row>
    <row r="748" spans="18:18" ht="15.75" customHeight="1">
      <c r="R748" s="89"/>
    </row>
    <row r="749" spans="18:18" ht="15.75" customHeight="1">
      <c r="R749" s="89"/>
    </row>
    <row r="750" spans="18:18" ht="15.75" customHeight="1">
      <c r="R750" s="89"/>
    </row>
    <row r="751" spans="18:18" ht="15.75" customHeight="1">
      <c r="R751" s="89"/>
    </row>
    <row r="752" spans="18:18" ht="15.75" customHeight="1">
      <c r="R752" s="89"/>
    </row>
    <row r="753" spans="18:18" ht="15.75" customHeight="1">
      <c r="R753" s="89"/>
    </row>
    <row r="754" spans="18:18" ht="15.75" customHeight="1">
      <c r="R754" s="89"/>
    </row>
    <row r="755" spans="18:18" ht="15.75" customHeight="1">
      <c r="R755" s="89"/>
    </row>
    <row r="756" spans="18:18" ht="15.75" customHeight="1">
      <c r="R756" s="89"/>
    </row>
    <row r="757" spans="18:18" ht="15.75" customHeight="1">
      <c r="R757" s="89"/>
    </row>
    <row r="758" spans="18:18" ht="15.75" customHeight="1">
      <c r="R758" s="89"/>
    </row>
    <row r="759" spans="18:18" ht="15.75" customHeight="1">
      <c r="R759" s="89"/>
    </row>
    <row r="760" spans="18:18" ht="15.75" customHeight="1">
      <c r="R760" s="89"/>
    </row>
    <row r="761" spans="18:18" ht="15.75" customHeight="1">
      <c r="R761" s="89"/>
    </row>
    <row r="762" spans="18:18" ht="15.75" customHeight="1">
      <c r="R762" s="89"/>
    </row>
    <row r="763" spans="18:18" ht="15.75" customHeight="1">
      <c r="R763" s="89"/>
    </row>
    <row r="764" spans="18:18" ht="15.75" customHeight="1">
      <c r="R764" s="89"/>
    </row>
    <row r="765" spans="18:18" ht="15.75" customHeight="1">
      <c r="R765" s="89"/>
    </row>
    <row r="766" spans="18:18" ht="15.75" customHeight="1">
      <c r="R766" s="89"/>
    </row>
    <row r="767" spans="18:18" ht="15.75" customHeight="1">
      <c r="R767" s="89"/>
    </row>
    <row r="768" spans="18:18" ht="15.75" customHeight="1">
      <c r="R768" s="89"/>
    </row>
    <row r="769" spans="18:18" ht="15.75" customHeight="1">
      <c r="R769" s="89"/>
    </row>
    <row r="770" spans="18:18" ht="15.75" customHeight="1">
      <c r="R770" s="89"/>
    </row>
    <row r="771" spans="18:18" ht="15.75" customHeight="1">
      <c r="R771" s="89"/>
    </row>
    <row r="772" spans="18:18" ht="15.75" customHeight="1">
      <c r="R772" s="89"/>
    </row>
    <row r="773" spans="18:18" ht="15.75" customHeight="1">
      <c r="R773" s="89"/>
    </row>
    <row r="774" spans="18:18" ht="15.75" customHeight="1">
      <c r="R774" s="89"/>
    </row>
    <row r="775" spans="18:18" ht="15.75" customHeight="1">
      <c r="R775" s="89"/>
    </row>
    <row r="776" spans="18:18" ht="15.75" customHeight="1">
      <c r="R776" s="89"/>
    </row>
    <row r="777" spans="18:18" ht="15.75" customHeight="1">
      <c r="R777" s="89"/>
    </row>
    <row r="778" spans="18:18" ht="15.75" customHeight="1">
      <c r="R778" s="89"/>
    </row>
    <row r="779" spans="18:18" ht="15.75" customHeight="1">
      <c r="R779" s="89"/>
    </row>
    <row r="780" spans="18:18" ht="15.75" customHeight="1">
      <c r="R780" s="89"/>
    </row>
    <row r="781" spans="18:18" ht="15.75" customHeight="1">
      <c r="R781" s="89"/>
    </row>
    <row r="782" spans="18:18" ht="15.75" customHeight="1">
      <c r="R782" s="89"/>
    </row>
    <row r="783" spans="18:18" ht="15.75" customHeight="1">
      <c r="R783" s="89"/>
    </row>
    <row r="784" spans="18:18" ht="15.75" customHeight="1">
      <c r="R784" s="89"/>
    </row>
    <row r="785" spans="18:18" ht="15.75" customHeight="1">
      <c r="R785" s="89"/>
    </row>
    <row r="786" spans="18:18" ht="15.75" customHeight="1">
      <c r="R786" s="89"/>
    </row>
    <row r="787" spans="18:18" ht="15.75" customHeight="1">
      <c r="R787" s="89"/>
    </row>
    <row r="788" spans="18:18" ht="15.75" customHeight="1">
      <c r="R788" s="89"/>
    </row>
    <row r="789" spans="18:18" ht="15.75" customHeight="1">
      <c r="R789" s="89"/>
    </row>
    <row r="790" spans="18:18" ht="15.75" customHeight="1">
      <c r="R790" s="89"/>
    </row>
    <row r="791" spans="18:18" ht="15.75" customHeight="1">
      <c r="R791" s="89"/>
    </row>
    <row r="792" spans="18:18" ht="15.75" customHeight="1">
      <c r="R792" s="89"/>
    </row>
    <row r="793" spans="18:18" ht="15.75" customHeight="1">
      <c r="R793" s="89"/>
    </row>
    <row r="794" spans="18:18" ht="15.75" customHeight="1">
      <c r="R794" s="89"/>
    </row>
    <row r="795" spans="18:18" ht="15.75" customHeight="1">
      <c r="R795" s="89"/>
    </row>
    <row r="796" spans="18:18" ht="15.75" customHeight="1">
      <c r="R796" s="89"/>
    </row>
    <row r="797" spans="18:18" ht="15.75" customHeight="1">
      <c r="R797" s="89"/>
    </row>
    <row r="798" spans="18:18" ht="15.75" customHeight="1">
      <c r="R798" s="89"/>
    </row>
    <row r="799" spans="18:18" ht="15.75" customHeight="1">
      <c r="R799" s="89"/>
    </row>
    <row r="800" spans="18:18" ht="15.75" customHeight="1">
      <c r="R800" s="89"/>
    </row>
    <row r="801" spans="18:18" ht="15.75" customHeight="1">
      <c r="R801" s="89"/>
    </row>
    <row r="802" spans="18:18" ht="15.75" customHeight="1">
      <c r="R802" s="89"/>
    </row>
    <row r="803" spans="18:18" ht="15.75" customHeight="1">
      <c r="R803" s="89"/>
    </row>
    <row r="804" spans="18:18" ht="15.75" customHeight="1">
      <c r="R804" s="89"/>
    </row>
    <row r="805" spans="18:18" ht="15.75" customHeight="1">
      <c r="R805" s="89"/>
    </row>
    <row r="806" spans="18:18" ht="15.75" customHeight="1">
      <c r="R806" s="89"/>
    </row>
    <row r="807" spans="18:18" ht="15.75" customHeight="1">
      <c r="R807" s="89"/>
    </row>
    <row r="808" spans="18:18" ht="15.75" customHeight="1">
      <c r="R808" s="89"/>
    </row>
    <row r="809" spans="18:18" ht="15.75" customHeight="1">
      <c r="R809" s="89"/>
    </row>
    <row r="810" spans="18:18" ht="15.75" customHeight="1">
      <c r="R810" s="89"/>
    </row>
    <row r="811" spans="18:18" ht="15.75" customHeight="1">
      <c r="R811" s="89"/>
    </row>
    <row r="812" spans="18:18" ht="15.75" customHeight="1">
      <c r="R812" s="89"/>
    </row>
    <row r="813" spans="18:18" ht="15.75" customHeight="1">
      <c r="R813" s="89"/>
    </row>
    <row r="814" spans="18:18" ht="15.75" customHeight="1">
      <c r="R814" s="89"/>
    </row>
    <row r="815" spans="18:18" ht="15.75" customHeight="1">
      <c r="R815" s="89"/>
    </row>
    <row r="816" spans="18:18" ht="15.75" customHeight="1">
      <c r="R816" s="89"/>
    </row>
    <row r="817" spans="18:18" ht="15.75" customHeight="1">
      <c r="R817" s="89"/>
    </row>
    <row r="818" spans="18:18" ht="15.75" customHeight="1">
      <c r="R818" s="89"/>
    </row>
    <row r="819" spans="18:18" ht="15.75" customHeight="1">
      <c r="R819" s="89"/>
    </row>
    <row r="820" spans="18:18" ht="15.75" customHeight="1">
      <c r="R820" s="89"/>
    </row>
    <row r="821" spans="18:18" ht="15.75" customHeight="1">
      <c r="R821" s="89"/>
    </row>
    <row r="822" spans="18:18" ht="15.75" customHeight="1">
      <c r="R822" s="89"/>
    </row>
    <row r="823" spans="18:18" ht="15.75" customHeight="1">
      <c r="R823" s="89"/>
    </row>
    <row r="824" spans="18:18" ht="15.75" customHeight="1">
      <c r="R824" s="89"/>
    </row>
    <row r="825" spans="18:18" ht="15.75" customHeight="1">
      <c r="R825" s="89"/>
    </row>
    <row r="826" spans="18:18" ht="15.75" customHeight="1">
      <c r="R826" s="89"/>
    </row>
    <row r="827" spans="18:18" ht="15.75" customHeight="1">
      <c r="R827" s="89"/>
    </row>
    <row r="828" spans="18:18" ht="15.75" customHeight="1">
      <c r="R828" s="89"/>
    </row>
    <row r="829" spans="18:18" ht="15.75" customHeight="1">
      <c r="R829" s="89"/>
    </row>
    <row r="830" spans="18:18" ht="15.75" customHeight="1">
      <c r="R830" s="89"/>
    </row>
    <row r="831" spans="18:18" ht="15.75" customHeight="1">
      <c r="R831" s="89"/>
    </row>
    <row r="832" spans="18:18" ht="15.75" customHeight="1">
      <c r="R832" s="89"/>
    </row>
    <row r="833" spans="18:18" ht="15.75" customHeight="1">
      <c r="R833" s="89"/>
    </row>
    <row r="834" spans="18:18" ht="15.75" customHeight="1">
      <c r="R834" s="89"/>
    </row>
    <row r="835" spans="18:18" ht="15.75" customHeight="1">
      <c r="R835" s="89"/>
    </row>
    <row r="836" spans="18:18" ht="15.75" customHeight="1">
      <c r="R836" s="89"/>
    </row>
    <row r="837" spans="18:18" ht="15.75" customHeight="1">
      <c r="R837" s="89"/>
    </row>
    <row r="838" spans="18:18" ht="15.75" customHeight="1">
      <c r="R838" s="89"/>
    </row>
    <row r="839" spans="18:18" ht="15.75" customHeight="1">
      <c r="R839" s="89"/>
    </row>
    <row r="840" spans="18:18" ht="15.75" customHeight="1">
      <c r="R840" s="89"/>
    </row>
    <row r="841" spans="18:18" ht="15.75" customHeight="1">
      <c r="R841" s="89"/>
    </row>
    <row r="842" spans="18:18" ht="15.75" customHeight="1">
      <c r="R842" s="89"/>
    </row>
    <row r="843" spans="18:18" ht="15.75" customHeight="1">
      <c r="R843" s="89"/>
    </row>
    <row r="844" spans="18:18" ht="15.75" customHeight="1">
      <c r="R844" s="89"/>
    </row>
    <row r="845" spans="18:18" ht="15.75" customHeight="1">
      <c r="R845" s="89"/>
    </row>
    <row r="846" spans="18:18" ht="15.75" customHeight="1">
      <c r="R846" s="89"/>
    </row>
    <row r="847" spans="18:18" ht="15.75" customHeight="1">
      <c r="R847" s="89"/>
    </row>
    <row r="848" spans="18:18" ht="15.75" customHeight="1">
      <c r="R848" s="89"/>
    </row>
    <row r="849" spans="18:18" ht="15.75" customHeight="1">
      <c r="R849" s="89"/>
    </row>
    <row r="850" spans="18:18" ht="15.75" customHeight="1">
      <c r="R850" s="89"/>
    </row>
    <row r="851" spans="18:18" ht="15.75" customHeight="1">
      <c r="R851" s="89"/>
    </row>
    <row r="852" spans="18:18" ht="15.75" customHeight="1">
      <c r="R852" s="89"/>
    </row>
    <row r="853" spans="18:18" ht="15.75" customHeight="1">
      <c r="R853" s="89"/>
    </row>
    <row r="854" spans="18:18" ht="15.75" customHeight="1">
      <c r="R854" s="89"/>
    </row>
    <row r="855" spans="18:18" ht="15.75" customHeight="1">
      <c r="R855" s="89"/>
    </row>
    <row r="856" spans="18:18" ht="15.75" customHeight="1">
      <c r="R856" s="89"/>
    </row>
    <row r="857" spans="18:18" ht="15.75" customHeight="1">
      <c r="R857" s="89"/>
    </row>
    <row r="858" spans="18:18" ht="15.75" customHeight="1">
      <c r="R858" s="89"/>
    </row>
    <row r="859" spans="18:18" ht="15.75" customHeight="1">
      <c r="R859" s="89"/>
    </row>
    <row r="860" spans="18:18" ht="15.75" customHeight="1">
      <c r="R860" s="89"/>
    </row>
    <row r="861" spans="18:18" ht="15.75" customHeight="1">
      <c r="R861" s="89"/>
    </row>
    <row r="862" spans="18:18" ht="15.75" customHeight="1">
      <c r="R862" s="89"/>
    </row>
    <row r="863" spans="18:18" ht="15.75" customHeight="1">
      <c r="R863" s="89"/>
    </row>
    <row r="864" spans="18:18" ht="15.75" customHeight="1">
      <c r="R864" s="89"/>
    </row>
    <row r="865" spans="18:18" ht="15.75" customHeight="1">
      <c r="R865" s="89"/>
    </row>
    <row r="866" spans="18:18" ht="15.75" customHeight="1">
      <c r="R866" s="89"/>
    </row>
    <row r="867" spans="18:18" ht="15.75" customHeight="1">
      <c r="R867" s="89"/>
    </row>
    <row r="868" spans="18:18" ht="15.75" customHeight="1">
      <c r="R868" s="89"/>
    </row>
    <row r="869" spans="18:18" ht="15.75" customHeight="1">
      <c r="R869" s="89"/>
    </row>
    <row r="870" spans="18:18" ht="15.75" customHeight="1">
      <c r="R870" s="89"/>
    </row>
    <row r="871" spans="18:18" ht="15.75" customHeight="1">
      <c r="R871" s="89"/>
    </row>
    <row r="872" spans="18:18" ht="15.75" customHeight="1">
      <c r="R872" s="89"/>
    </row>
    <row r="873" spans="18:18" ht="15.75" customHeight="1">
      <c r="R873" s="89"/>
    </row>
    <row r="874" spans="18:18" ht="15.75" customHeight="1">
      <c r="R874" s="89"/>
    </row>
    <row r="875" spans="18:18" ht="15.75" customHeight="1">
      <c r="R875" s="89"/>
    </row>
    <row r="876" spans="18:18" ht="15.75" customHeight="1">
      <c r="R876" s="89"/>
    </row>
    <row r="877" spans="18:18" ht="15.75" customHeight="1">
      <c r="R877" s="89"/>
    </row>
    <row r="878" spans="18:18" ht="15.75" customHeight="1">
      <c r="R878" s="89"/>
    </row>
    <row r="879" spans="18:18" ht="15.75" customHeight="1">
      <c r="R879" s="89"/>
    </row>
    <row r="880" spans="18:18" ht="15.75" customHeight="1">
      <c r="R880" s="89"/>
    </row>
    <row r="881" spans="18:18" ht="15.75" customHeight="1">
      <c r="R881" s="89"/>
    </row>
    <row r="882" spans="18:18" ht="15.75" customHeight="1">
      <c r="R882" s="89"/>
    </row>
    <row r="883" spans="18:18" ht="15.75" customHeight="1">
      <c r="R883" s="89"/>
    </row>
    <row r="884" spans="18:18" ht="15.75" customHeight="1">
      <c r="R884" s="89"/>
    </row>
    <row r="885" spans="18:18" ht="15.75" customHeight="1">
      <c r="R885" s="89"/>
    </row>
    <row r="886" spans="18:18" ht="15.75" customHeight="1">
      <c r="R886" s="89"/>
    </row>
    <row r="887" spans="18:18" ht="15.75" customHeight="1">
      <c r="R887" s="89"/>
    </row>
    <row r="888" spans="18:18" ht="15.75" customHeight="1">
      <c r="R888" s="89"/>
    </row>
    <row r="889" spans="18:18" ht="15.75" customHeight="1">
      <c r="R889" s="89"/>
    </row>
    <row r="890" spans="18:18" ht="15.75" customHeight="1">
      <c r="R890" s="89"/>
    </row>
    <row r="891" spans="18:18" ht="15.75" customHeight="1">
      <c r="R891" s="89"/>
    </row>
    <row r="892" spans="18:18" ht="15.75" customHeight="1">
      <c r="R892" s="89"/>
    </row>
    <row r="893" spans="18:18" ht="15.75" customHeight="1">
      <c r="R893" s="89"/>
    </row>
    <row r="894" spans="18:18" ht="15.75" customHeight="1">
      <c r="R894" s="89"/>
    </row>
    <row r="895" spans="18:18" ht="15.75" customHeight="1">
      <c r="R895" s="89"/>
    </row>
    <row r="896" spans="18:18" ht="15.75" customHeight="1">
      <c r="R896" s="89"/>
    </row>
    <row r="897" spans="18:18" ht="15.75" customHeight="1">
      <c r="R897" s="89"/>
    </row>
    <row r="898" spans="18:18" ht="15.75" customHeight="1">
      <c r="R898" s="89"/>
    </row>
    <row r="899" spans="18:18" ht="15.75" customHeight="1">
      <c r="R899" s="89"/>
    </row>
    <row r="900" spans="18:18" ht="15.75" customHeight="1">
      <c r="R900" s="89"/>
    </row>
    <row r="901" spans="18:18" ht="15.75" customHeight="1">
      <c r="R901" s="89"/>
    </row>
    <row r="902" spans="18:18" ht="15.75" customHeight="1">
      <c r="R902" s="89"/>
    </row>
    <row r="903" spans="18:18" ht="15.75" customHeight="1">
      <c r="R903" s="89"/>
    </row>
    <row r="904" spans="18:18" ht="15.75" customHeight="1">
      <c r="R904" s="89"/>
    </row>
    <row r="905" spans="18:18" ht="15.75" customHeight="1">
      <c r="R905" s="89"/>
    </row>
    <row r="906" spans="18:18" ht="15.75" customHeight="1">
      <c r="R906" s="89"/>
    </row>
    <row r="907" spans="18:18" ht="15.75" customHeight="1">
      <c r="R907" s="89"/>
    </row>
    <row r="908" spans="18:18" ht="15.75" customHeight="1">
      <c r="R908" s="89"/>
    </row>
    <row r="909" spans="18:18" ht="15.75" customHeight="1">
      <c r="R909" s="89"/>
    </row>
    <row r="910" spans="18:18" ht="15.75" customHeight="1">
      <c r="R910" s="89"/>
    </row>
    <row r="911" spans="18:18" ht="15.75" customHeight="1">
      <c r="R911" s="89"/>
    </row>
    <row r="912" spans="18:18" ht="15.75" customHeight="1">
      <c r="R912" s="89"/>
    </row>
    <row r="913" spans="18:18" ht="15.75" customHeight="1">
      <c r="R913" s="89"/>
    </row>
    <row r="914" spans="18:18" ht="15.75" customHeight="1">
      <c r="R914" s="89"/>
    </row>
    <row r="915" spans="18:18" ht="15.75" customHeight="1">
      <c r="R915" s="89"/>
    </row>
    <row r="916" spans="18:18" ht="15.75" customHeight="1">
      <c r="R916" s="89"/>
    </row>
    <row r="917" spans="18:18" ht="15.75" customHeight="1">
      <c r="R917" s="89"/>
    </row>
    <row r="918" spans="18:18" ht="15.75" customHeight="1">
      <c r="R918" s="89"/>
    </row>
    <row r="919" spans="18:18" ht="15.75" customHeight="1">
      <c r="R919" s="89"/>
    </row>
    <row r="920" spans="18:18" ht="15.75" customHeight="1">
      <c r="R920" s="89"/>
    </row>
    <row r="921" spans="18:18" ht="15.75" customHeight="1">
      <c r="R921" s="89"/>
    </row>
    <row r="922" spans="18:18" ht="15.75" customHeight="1">
      <c r="R922" s="89"/>
    </row>
    <row r="923" spans="18:18" ht="15.75" customHeight="1">
      <c r="R923" s="89"/>
    </row>
    <row r="924" spans="18:18" ht="15.75" customHeight="1">
      <c r="R924" s="89"/>
    </row>
    <row r="925" spans="18:18" ht="15.75" customHeight="1">
      <c r="R925" s="89"/>
    </row>
    <row r="926" spans="18:18" ht="15.75" customHeight="1">
      <c r="R926" s="89"/>
    </row>
    <row r="927" spans="18:18" ht="15.75" customHeight="1">
      <c r="R927" s="89"/>
    </row>
    <row r="928" spans="18:18" ht="15.75" customHeight="1">
      <c r="R928" s="89"/>
    </row>
    <row r="929" spans="18:18" ht="15.75" customHeight="1">
      <c r="R929" s="89"/>
    </row>
    <row r="930" spans="18:18" ht="15.75" customHeight="1">
      <c r="R930" s="89"/>
    </row>
    <row r="931" spans="18:18" ht="15.75" customHeight="1">
      <c r="R931" s="89"/>
    </row>
    <row r="932" spans="18:18" ht="15.75" customHeight="1">
      <c r="R932" s="89"/>
    </row>
    <row r="933" spans="18:18" ht="15.75" customHeight="1">
      <c r="R933" s="89"/>
    </row>
    <row r="934" spans="18:18" ht="15.75" customHeight="1">
      <c r="R934" s="89"/>
    </row>
    <row r="935" spans="18:18" ht="15.75" customHeight="1">
      <c r="R935" s="89"/>
    </row>
    <row r="936" spans="18:18" ht="15.75" customHeight="1">
      <c r="R936" s="89"/>
    </row>
    <row r="937" spans="18:18" ht="15.75" customHeight="1">
      <c r="R937" s="89"/>
    </row>
    <row r="938" spans="18:18" ht="15.75" customHeight="1">
      <c r="R938" s="89"/>
    </row>
    <row r="939" spans="18:18" ht="15.75" customHeight="1">
      <c r="R939" s="89"/>
    </row>
    <row r="940" spans="18:18" ht="15.75" customHeight="1">
      <c r="R940" s="89"/>
    </row>
    <row r="941" spans="18:18" ht="15.75" customHeight="1">
      <c r="R941" s="89"/>
    </row>
    <row r="942" spans="18:18" ht="15.75" customHeight="1">
      <c r="R942" s="89"/>
    </row>
    <row r="943" spans="18:18" ht="15.75" customHeight="1">
      <c r="R943" s="89"/>
    </row>
    <row r="944" spans="18:18" ht="15.75" customHeight="1">
      <c r="R944" s="89"/>
    </row>
    <row r="945" spans="18:18" ht="15.75" customHeight="1">
      <c r="R945" s="89"/>
    </row>
    <row r="946" spans="18:18" ht="15.75" customHeight="1">
      <c r="R946" s="89"/>
    </row>
    <row r="947" spans="18:18" ht="15.75" customHeight="1">
      <c r="R947" s="89"/>
    </row>
    <row r="948" spans="18:18" ht="15.75" customHeight="1">
      <c r="R948" s="89"/>
    </row>
    <row r="949" spans="18:18" ht="15.75" customHeight="1">
      <c r="R949" s="89"/>
    </row>
    <row r="950" spans="18:18" ht="15.75" customHeight="1">
      <c r="R950" s="89"/>
    </row>
    <row r="951" spans="18:18" ht="15.75" customHeight="1">
      <c r="R951" s="89"/>
    </row>
    <row r="952" spans="18:18" ht="15.75" customHeight="1">
      <c r="R952" s="89"/>
    </row>
    <row r="953" spans="18:18" ht="15.75" customHeight="1">
      <c r="R953" s="89"/>
    </row>
    <row r="954" spans="18:18" ht="15.75" customHeight="1">
      <c r="R954" s="89"/>
    </row>
    <row r="955" spans="18:18" ht="15.75" customHeight="1">
      <c r="R955" s="89"/>
    </row>
    <row r="956" spans="18:18" ht="15.75" customHeight="1">
      <c r="R956" s="89"/>
    </row>
    <row r="957" spans="18:18" ht="15.75" customHeight="1">
      <c r="R957" s="89"/>
    </row>
    <row r="958" spans="18:18" ht="15.75" customHeight="1">
      <c r="R958" s="89"/>
    </row>
    <row r="959" spans="18:18" ht="15.75" customHeight="1">
      <c r="R959" s="89"/>
    </row>
    <row r="960" spans="18:18" ht="15.75" customHeight="1">
      <c r="R960" s="89"/>
    </row>
    <row r="961" spans="18:18" ht="15.75" customHeight="1">
      <c r="R961" s="89"/>
    </row>
    <row r="962" spans="18:18" ht="15.75" customHeight="1">
      <c r="R962" s="89"/>
    </row>
    <row r="963" spans="18:18" ht="15.75" customHeight="1">
      <c r="R963" s="89"/>
    </row>
    <row r="964" spans="18:18" ht="15.75" customHeight="1">
      <c r="R964" s="89"/>
    </row>
    <row r="965" spans="18:18" ht="15.75" customHeight="1">
      <c r="R965" s="89"/>
    </row>
    <row r="966" spans="18:18" ht="15.75" customHeight="1">
      <c r="R966" s="89"/>
    </row>
    <row r="967" spans="18:18" ht="15.75" customHeight="1">
      <c r="R967" s="89"/>
    </row>
    <row r="968" spans="18:18" ht="15.75" customHeight="1">
      <c r="R968" s="89"/>
    </row>
    <row r="969" spans="18:18" ht="15.75" customHeight="1">
      <c r="R969" s="89"/>
    </row>
    <row r="970" spans="18:18" ht="15.75" customHeight="1">
      <c r="R970" s="89"/>
    </row>
    <row r="971" spans="18:18" ht="15.75" customHeight="1">
      <c r="R971" s="89"/>
    </row>
    <row r="972" spans="18:18" ht="15.75" customHeight="1">
      <c r="R972" s="89"/>
    </row>
    <row r="973" spans="18:18" ht="15.75" customHeight="1">
      <c r="R973" s="89"/>
    </row>
    <row r="974" spans="18:18" ht="15.75" customHeight="1">
      <c r="R974" s="89"/>
    </row>
    <row r="975" spans="18:18" ht="15.75" customHeight="1">
      <c r="R975" s="89"/>
    </row>
    <row r="976" spans="18:18" ht="15.75" customHeight="1">
      <c r="R976" s="89"/>
    </row>
    <row r="977" spans="18:18" ht="15.75" customHeight="1">
      <c r="R977" s="89"/>
    </row>
    <row r="978" spans="18:18" ht="15.75" customHeight="1">
      <c r="R978" s="89"/>
    </row>
    <row r="979" spans="18:18" ht="15.75" customHeight="1">
      <c r="R979" s="89"/>
    </row>
    <row r="980" spans="18:18" ht="15.75" customHeight="1">
      <c r="R980" s="89"/>
    </row>
    <row r="981" spans="18:18" ht="15.75" customHeight="1">
      <c r="R981" s="89"/>
    </row>
    <row r="982" spans="18:18" ht="15.75" customHeight="1">
      <c r="R982" s="89"/>
    </row>
    <row r="983" spans="18:18" ht="15.75" customHeight="1">
      <c r="R983" s="89"/>
    </row>
    <row r="984" spans="18:18" ht="15.75" customHeight="1">
      <c r="R984" s="89"/>
    </row>
    <row r="985" spans="18:18" ht="15.75" customHeight="1">
      <c r="R985" s="89"/>
    </row>
    <row r="986" spans="18:18" ht="15.75" customHeight="1">
      <c r="R986" s="89"/>
    </row>
    <row r="987" spans="18:18" ht="15.75" customHeight="1">
      <c r="R987" s="89"/>
    </row>
    <row r="988" spans="18:18" ht="15.75" customHeight="1">
      <c r="R988" s="89"/>
    </row>
    <row r="989" spans="18:18" ht="15.75" customHeight="1">
      <c r="R989" s="89"/>
    </row>
    <row r="990" spans="18:18" ht="15.75" customHeight="1">
      <c r="R990" s="89"/>
    </row>
    <row r="991" spans="18:18" ht="15.75" customHeight="1">
      <c r="R991" s="89"/>
    </row>
    <row r="992" spans="18:18" ht="15.75" customHeight="1">
      <c r="R992" s="89"/>
    </row>
    <row r="993" spans="18:18" ht="15.75" customHeight="1">
      <c r="R993" s="89"/>
    </row>
    <row r="994" spans="18:18" ht="15.75" customHeight="1">
      <c r="R994" s="89"/>
    </row>
    <row r="995" spans="18:18" ht="15.75" customHeight="1">
      <c r="R995" s="89"/>
    </row>
    <row r="996" spans="18:18" ht="15.75" customHeight="1">
      <c r="R996" s="89"/>
    </row>
    <row r="997" spans="18:18" ht="15.75" customHeight="1">
      <c r="R997" s="89"/>
    </row>
    <row r="998" spans="18:18">
      <c r="R998" s="89"/>
    </row>
    <row r="999" spans="18:18">
      <c r="R999" s="89"/>
    </row>
  </sheetData>
  <autoFilter ref="C8:F51"/>
  <mergeCells count="14">
    <mergeCell ref="O8:O25"/>
    <mergeCell ref="O26:O34"/>
    <mergeCell ref="O35:O41"/>
    <mergeCell ref="B26:B34"/>
    <mergeCell ref="B35:B42"/>
    <mergeCell ref="B43:B46"/>
    <mergeCell ref="B2:I7"/>
    <mergeCell ref="J2:L2"/>
    <mergeCell ref="K3:L3"/>
    <mergeCell ref="K4:L4"/>
    <mergeCell ref="K5:L5"/>
    <mergeCell ref="K6:L6"/>
    <mergeCell ref="B8:B25"/>
    <mergeCell ref="K7:L7"/>
  </mergeCells>
  <dataValidations count="1">
    <dataValidation type="list" allowBlank="1" showErrorMessage="1" sqref="K8">
      <formula1>$S$8:$W$8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1000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14.42578125" defaultRowHeight="15" customHeight="1"/>
  <cols>
    <col min="1" max="1" width="3.5703125" customWidth="1"/>
    <col min="2" max="2" width="4" customWidth="1"/>
    <col min="3" max="3" width="44.140625" customWidth="1"/>
    <col min="4" max="4" width="12.42578125" customWidth="1"/>
    <col min="5" max="5" width="11.140625" customWidth="1"/>
    <col min="6" max="6" width="14.7109375" customWidth="1"/>
    <col min="7" max="7" width="13.85546875" customWidth="1"/>
    <col min="8" max="8" width="14.140625" customWidth="1"/>
    <col min="9" max="9" width="10.28515625" customWidth="1"/>
    <col min="10" max="10" width="19.5703125" customWidth="1"/>
    <col min="11" max="11" width="16.28515625" customWidth="1"/>
    <col min="12" max="13" width="9.140625" customWidth="1"/>
    <col min="14" max="15" width="9.140625" hidden="1" customWidth="1"/>
    <col min="16" max="16" width="36.42578125" hidden="1" customWidth="1"/>
    <col min="17" max="20" width="8.7109375" hidden="1" customWidth="1"/>
    <col min="21" max="21" width="14.5703125" hidden="1" customWidth="1"/>
    <col min="22" max="28" width="8.7109375" hidden="1" customWidth="1"/>
    <col min="29" max="29" width="18.5703125" hidden="1" customWidth="1"/>
    <col min="30" max="30" width="8.7109375" hidden="1" customWidth="1"/>
    <col min="31" max="31" width="12.42578125" hidden="1" customWidth="1"/>
    <col min="32" max="33" width="8.7109375" hidden="1" customWidth="1"/>
    <col min="34" max="34" width="11.140625" hidden="1" customWidth="1"/>
    <col min="35" max="39" width="8.7109375" hidden="1" customWidth="1"/>
    <col min="40" max="40" width="10.5703125" hidden="1" customWidth="1"/>
    <col min="41" max="41" width="8.7109375" hidden="1" customWidth="1"/>
    <col min="42" max="55" width="8.7109375" customWidth="1"/>
  </cols>
  <sheetData>
    <row r="1" spans="1:55">
      <c r="A1" s="180" t="s">
        <v>136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3"/>
      <c r="Q1" s="5"/>
      <c r="R1" s="16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>
      <c r="A2" s="4"/>
      <c r="B2" s="292"/>
      <c r="C2" s="293"/>
      <c r="D2" s="293"/>
      <c r="E2" s="293"/>
      <c r="F2" s="293"/>
      <c r="G2" s="293"/>
      <c r="H2" s="293"/>
      <c r="I2" s="294"/>
      <c r="J2" s="301" t="s">
        <v>1</v>
      </c>
      <c r="K2" s="302"/>
      <c r="L2" s="303"/>
      <c r="M2" s="4"/>
      <c r="N2" s="4"/>
      <c r="O2" s="4"/>
      <c r="P2" s="3"/>
      <c r="Q2" s="5"/>
      <c r="R2" s="16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6.25">
      <c r="A3" s="4"/>
      <c r="B3" s="295"/>
      <c r="C3" s="296"/>
      <c r="D3" s="296"/>
      <c r="E3" s="296"/>
      <c r="F3" s="296"/>
      <c r="G3" s="296"/>
      <c r="H3" s="296"/>
      <c r="I3" s="297"/>
      <c r="J3" s="7" t="s">
        <v>2</v>
      </c>
      <c r="K3" s="304">
        <f>SUMPRODUCT(F9:F46,K9:K46)</f>
        <v>0</v>
      </c>
      <c r="L3" s="305"/>
      <c r="M3" s="4"/>
      <c r="N3" s="4"/>
      <c r="O3" s="8"/>
      <c r="P3" s="3"/>
      <c r="Q3" s="5"/>
      <c r="R3" s="16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>
      <c r="A4" s="4"/>
      <c r="B4" s="295"/>
      <c r="C4" s="296"/>
      <c r="D4" s="296"/>
      <c r="E4" s="296"/>
      <c r="F4" s="296"/>
      <c r="G4" s="296"/>
      <c r="H4" s="296"/>
      <c r="I4" s="297"/>
      <c r="J4" s="7" t="s">
        <v>3</v>
      </c>
      <c r="K4" s="304">
        <f>SUM(SC4_JOINVILLE!Y9:Y46)</f>
        <v>0</v>
      </c>
      <c r="L4" s="305"/>
      <c r="M4" s="4"/>
      <c r="N4" s="4"/>
      <c r="O4" s="9"/>
      <c r="P4" s="3"/>
      <c r="Q4" s="5"/>
      <c r="R4" s="16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>
      <c r="A5" s="4"/>
      <c r="B5" s="295"/>
      <c r="C5" s="296"/>
      <c r="D5" s="296"/>
      <c r="E5" s="296"/>
      <c r="F5" s="296"/>
      <c r="G5" s="296"/>
      <c r="H5" s="296"/>
      <c r="I5" s="297"/>
      <c r="J5" s="7" t="s">
        <v>4</v>
      </c>
      <c r="K5" s="306">
        <f>SUM(F9:F46)</f>
        <v>0</v>
      </c>
      <c r="L5" s="305"/>
      <c r="M5" s="4"/>
      <c r="N5" s="4"/>
      <c r="O5" s="4"/>
      <c r="P5" s="3"/>
      <c r="Q5" s="5"/>
      <c r="R5" s="16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27" customHeight="1">
      <c r="A6" s="4"/>
      <c r="B6" s="295"/>
      <c r="C6" s="296"/>
      <c r="D6" s="296"/>
      <c r="E6" s="296"/>
      <c r="F6" s="296"/>
      <c r="G6" s="296"/>
      <c r="H6" s="296"/>
      <c r="I6" s="297"/>
      <c r="J6" s="11" t="s">
        <v>5</v>
      </c>
      <c r="K6" s="306">
        <f>SUM(SC4_JOINVILLE!AA9:AA46)</f>
        <v>0</v>
      </c>
      <c r="L6" s="305"/>
      <c r="M6" s="4"/>
      <c r="N6" s="4"/>
      <c r="O6" s="4"/>
      <c r="P6" s="3"/>
      <c r="Q6" s="5"/>
      <c r="R6" s="16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>
      <c r="A7" s="4"/>
      <c r="B7" s="298"/>
      <c r="C7" s="299"/>
      <c r="D7" s="299"/>
      <c r="E7" s="299"/>
      <c r="F7" s="299"/>
      <c r="G7" s="299"/>
      <c r="H7" s="299"/>
      <c r="I7" s="300"/>
      <c r="J7" s="7" t="s">
        <v>6</v>
      </c>
      <c r="K7" s="313">
        <f>IFERROR(K4*1000/K6,0)</f>
        <v>0</v>
      </c>
      <c r="L7" s="305"/>
      <c r="M7" s="4"/>
      <c r="N7" s="4"/>
      <c r="O7" s="4"/>
      <c r="P7" s="3"/>
      <c r="Q7" s="5"/>
      <c r="R7" s="167"/>
      <c r="S7" s="4"/>
      <c r="T7" s="4"/>
      <c r="U7" s="4"/>
      <c r="V7" s="4"/>
      <c r="W7" s="4"/>
      <c r="X7" s="4"/>
      <c r="Y7" s="4"/>
      <c r="Z7" s="4"/>
      <c r="AA7" s="4"/>
      <c r="AB7" s="12"/>
      <c r="AC7" s="12"/>
      <c r="AD7" s="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5.75" customHeight="1">
      <c r="A8" s="4"/>
      <c r="B8" s="328" t="s">
        <v>7</v>
      </c>
      <c r="C8" s="98" t="s">
        <v>8</v>
      </c>
      <c r="D8" s="99" t="s">
        <v>9</v>
      </c>
      <c r="E8" s="99" t="s">
        <v>10</v>
      </c>
      <c r="F8" s="99" t="s">
        <v>11</v>
      </c>
      <c r="G8" s="100" t="s">
        <v>12</v>
      </c>
      <c r="H8" s="100" t="s">
        <v>13</v>
      </c>
      <c r="I8" s="100" t="s">
        <v>14</v>
      </c>
      <c r="J8" s="101" t="s">
        <v>15</v>
      </c>
      <c r="K8" s="101" t="s">
        <v>16</v>
      </c>
      <c r="L8" s="103" t="s">
        <v>17</v>
      </c>
      <c r="M8" s="4"/>
      <c r="N8" s="4"/>
      <c r="O8" s="314" t="s">
        <v>7</v>
      </c>
      <c r="P8" s="17" t="s">
        <v>18</v>
      </c>
      <c r="Q8" s="18" t="s">
        <v>19</v>
      </c>
      <c r="R8" s="19" t="s">
        <v>20</v>
      </c>
      <c r="S8" s="19" t="s">
        <v>21</v>
      </c>
      <c r="T8" s="19" t="s">
        <v>22</v>
      </c>
      <c r="U8" s="19" t="s">
        <v>16</v>
      </c>
      <c r="V8" s="19" t="s">
        <v>23</v>
      </c>
      <c r="W8" s="19" t="s">
        <v>24</v>
      </c>
      <c r="X8" s="18" t="s">
        <v>25</v>
      </c>
      <c r="Y8" s="18" t="s">
        <v>26</v>
      </c>
      <c r="Z8" s="18" t="s">
        <v>27</v>
      </c>
      <c r="AA8" s="18" t="s">
        <v>28</v>
      </c>
      <c r="AB8" s="51"/>
      <c r="AC8" s="18" t="s">
        <v>30</v>
      </c>
      <c r="AD8" s="18" t="s">
        <v>31</v>
      </c>
      <c r="AE8" s="19"/>
      <c r="AF8" s="19" t="s">
        <v>17</v>
      </c>
      <c r="AG8" s="19"/>
      <c r="AH8" s="19"/>
      <c r="AI8" s="19" t="s">
        <v>13</v>
      </c>
      <c r="AJ8" s="105" t="s">
        <v>14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15" customHeight="1">
      <c r="A9" s="22"/>
      <c r="B9" s="290"/>
      <c r="C9" s="23" t="str">
        <f t="shared" ref="C9:C14" si="0">P9</f>
        <v>SC NO AR</v>
      </c>
      <c r="D9" s="24" t="str">
        <f t="shared" ref="D9:D14" si="1">IFERROR(VLOOKUP(C9,$P:$R,2,0),"")</f>
        <v>SEG-SEX</v>
      </c>
      <c r="E9" s="24" t="str">
        <f>IFERROR(VLOOKUP(C9,$P:$R,3,0),"")</f>
        <v>6H30</v>
      </c>
      <c r="F9" s="25"/>
      <c r="G9" s="26"/>
      <c r="H9" s="106">
        <f t="shared" ref="H9:I9" si="2">AI9</f>
        <v>13</v>
      </c>
      <c r="I9" s="106">
        <f t="shared" si="2"/>
        <v>35.4</v>
      </c>
      <c r="J9" s="28">
        <f t="shared" ref="J9:J14" si="3">AD9</f>
        <v>192003</v>
      </c>
      <c r="K9" s="28">
        <f t="shared" ref="K9:K14" si="4">IFERROR((IF($K$8=$S$8,VLOOKUP(C9,$P:$W,4,0),IF($K$8=$T$8,VLOOKUP(C9,$P:$W,5,0),IF($K$8=$U$8,VLOOKUP(C9,$P:$W,6,0),IF($K$8=$V$8,VLOOKUP(C9,$P:$W,7,0),VLOOKUP(C9,$P:$W,8,0)))))),"")</f>
        <v>744</v>
      </c>
      <c r="L9" s="29">
        <f t="shared" ref="L9:L14" si="5">IFERROR(((K9*1000)/J9)-((K9*1000)/J9)*(G9/100),"")</f>
        <v>3.87493945407103</v>
      </c>
      <c r="M9" s="4"/>
      <c r="N9" s="4"/>
      <c r="O9" s="315"/>
      <c r="P9" s="31" t="s">
        <v>34</v>
      </c>
      <c r="Q9" s="32" t="s">
        <v>35</v>
      </c>
      <c r="R9" s="32" t="s">
        <v>36</v>
      </c>
      <c r="S9" s="107">
        <f t="shared" ref="S9:S14" si="6">IF(U9="","",(U9*0.375))</f>
        <v>279</v>
      </c>
      <c r="T9" s="107">
        <f t="shared" ref="T9:T14" si="7">IF(U9="","",(U9*AE9))</f>
        <v>483.6</v>
      </c>
      <c r="U9" s="145">
        <v>744</v>
      </c>
      <c r="V9" s="107">
        <f t="shared" ref="V9:V14" si="8">IF(U9="","",(U9*1.5))</f>
        <v>1116</v>
      </c>
      <c r="W9" s="107">
        <f t="shared" ref="W9:W14" si="9">IF(U9="","",(U9*2))</f>
        <v>1488</v>
      </c>
      <c r="X9" s="61">
        <f t="shared" ref="X9:X46" si="10">IFERROR(VLOOKUP(P9,$C$8:$K$52,9,0)-((VLOOKUP(P9,$C$8:$G$52,5,0)/100)*VLOOKUP(P9,$C$8:$K$52,9,0)),"")</f>
        <v>744</v>
      </c>
      <c r="Y9" s="32">
        <f t="shared" ref="Y9:Y46" si="11">IFERROR(X9*VLOOKUP(P9,$C$8:$F$52,4,0),"")</f>
        <v>0</v>
      </c>
      <c r="Z9" s="32">
        <f t="shared" ref="Z9:Z14" si="12">IFERROR(IF(VLOOKUP(P9,$C$8:$F$52,4,0)&lt;&gt;0,VLOOKUP(P9,C8:K52,9,0)/VLOOKUP(P9,C8:H52,6,0),0),"")</f>
        <v>0</v>
      </c>
      <c r="AA9" s="32">
        <f t="shared" ref="AA9:AA14" si="13">IFERROR(IF(VLOOKUP(P9,$C$8:$F$52,4,0)&lt;&gt;0,AD9*VLOOKUP(P9,$C$8:$F$52,4,0),0),"")</f>
        <v>0</v>
      </c>
      <c r="AB9" s="40"/>
      <c r="AC9" s="36">
        <v>1476949</v>
      </c>
      <c r="AD9" s="37">
        <v>192003</v>
      </c>
      <c r="AE9" s="38">
        <v>0.65</v>
      </c>
      <c r="AF9" s="38">
        <f t="shared" ref="AF9:AF14" si="14">U9/AD9*1000</f>
        <v>3.8749394540710305</v>
      </c>
      <c r="AG9" s="38">
        <f t="shared" ref="AG9:AG14" si="15">IFERROR(VLOOKUP(P9,$C$8:$K$52,9,0)-(VLOOKUP(P9,$C$8:$K$52,9,0)*VLOOKUP(P9,$C$8:$K$52,5,0)%),"")</f>
        <v>744</v>
      </c>
      <c r="AH9" s="38"/>
      <c r="AI9" s="146">
        <v>13</v>
      </c>
      <c r="AJ9" s="147">
        <v>35.4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>
      <c r="A10" s="22"/>
      <c r="B10" s="290"/>
      <c r="C10" s="41" t="str">
        <f t="shared" si="0"/>
        <v>FALA BRASIL</v>
      </c>
      <c r="D10" s="42" t="str">
        <f t="shared" si="1"/>
        <v>SEG-SEX</v>
      </c>
      <c r="E10" s="42" t="s">
        <v>37</v>
      </c>
      <c r="F10" s="25"/>
      <c r="G10" s="26"/>
      <c r="H10" s="106">
        <f t="shared" ref="H10:I10" si="16">AI10</f>
        <v>9.6999999999999993</v>
      </c>
      <c r="I10" s="106">
        <f t="shared" si="16"/>
        <v>32.6</v>
      </c>
      <c r="J10" s="28">
        <f t="shared" si="3"/>
        <v>143264</v>
      </c>
      <c r="K10" s="28">
        <f t="shared" si="4"/>
        <v>1942</v>
      </c>
      <c r="L10" s="29">
        <f t="shared" si="5"/>
        <v>13.555394237212418</v>
      </c>
      <c r="M10" s="4"/>
      <c r="N10" s="4"/>
      <c r="O10" s="315"/>
      <c r="P10" s="43" t="s">
        <v>38</v>
      </c>
      <c r="Q10" s="32" t="s">
        <v>35</v>
      </c>
      <c r="R10" s="44" t="s">
        <v>37</v>
      </c>
      <c r="S10" s="107">
        <f t="shared" si="6"/>
        <v>728.25</v>
      </c>
      <c r="T10" s="107">
        <f t="shared" si="7"/>
        <v>971</v>
      </c>
      <c r="U10" s="145">
        <v>1942</v>
      </c>
      <c r="V10" s="107">
        <f t="shared" si="8"/>
        <v>2913</v>
      </c>
      <c r="W10" s="107">
        <f t="shared" si="9"/>
        <v>3884</v>
      </c>
      <c r="X10" s="61">
        <f t="shared" si="10"/>
        <v>1942</v>
      </c>
      <c r="Y10" s="32">
        <f t="shared" si="11"/>
        <v>0</v>
      </c>
      <c r="Z10" s="32">
        <f t="shared" si="12"/>
        <v>0</v>
      </c>
      <c r="AA10" s="32">
        <f t="shared" si="13"/>
        <v>0</v>
      </c>
      <c r="AB10" s="51"/>
      <c r="AC10" s="36">
        <v>1476949</v>
      </c>
      <c r="AD10" s="37">
        <v>143264</v>
      </c>
      <c r="AE10" s="49">
        <v>0.5</v>
      </c>
      <c r="AF10" s="38">
        <f t="shared" si="14"/>
        <v>13.555394237212418</v>
      </c>
      <c r="AG10" s="38">
        <f t="shared" si="15"/>
        <v>1942</v>
      </c>
      <c r="AH10" s="38"/>
      <c r="AI10" s="148">
        <v>9.6999999999999993</v>
      </c>
      <c r="AJ10" s="149">
        <v>32.6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>
      <c r="A11" s="22"/>
      <c r="B11" s="290"/>
      <c r="C11" s="41" t="str">
        <f t="shared" si="0"/>
        <v>HOJE EM DIA</v>
      </c>
      <c r="D11" s="42" t="str">
        <f t="shared" si="1"/>
        <v>SEG-SEX</v>
      </c>
      <c r="E11" s="42" t="str">
        <f t="shared" ref="E11:E14" si="17">IFERROR(VLOOKUP(C11,$P:$R,3,0),"")</f>
        <v>10H00</v>
      </c>
      <c r="F11" s="25"/>
      <c r="G11" s="26"/>
      <c r="H11" s="106">
        <f t="shared" ref="H11:I11" si="18">AI11</f>
        <v>7.3</v>
      </c>
      <c r="I11" s="106">
        <f t="shared" si="18"/>
        <v>23.9</v>
      </c>
      <c r="J11" s="28">
        <f t="shared" si="3"/>
        <v>107817</v>
      </c>
      <c r="K11" s="28">
        <f t="shared" si="4"/>
        <v>2299</v>
      </c>
      <c r="L11" s="29">
        <f t="shared" si="5"/>
        <v>21.323167960525705</v>
      </c>
      <c r="M11" s="4"/>
      <c r="N11" s="4"/>
      <c r="O11" s="315"/>
      <c r="P11" s="43" t="s">
        <v>39</v>
      </c>
      <c r="Q11" s="32" t="s">
        <v>35</v>
      </c>
      <c r="R11" s="44" t="s">
        <v>40</v>
      </c>
      <c r="S11" s="107">
        <f t="shared" si="6"/>
        <v>862.125</v>
      </c>
      <c r="T11" s="107">
        <f t="shared" si="7"/>
        <v>1149.5</v>
      </c>
      <c r="U11" s="145">
        <v>2299</v>
      </c>
      <c r="V11" s="107">
        <f t="shared" si="8"/>
        <v>3448.5</v>
      </c>
      <c r="W11" s="107">
        <f t="shared" si="9"/>
        <v>4598</v>
      </c>
      <c r="X11" s="61">
        <f t="shared" si="10"/>
        <v>2299</v>
      </c>
      <c r="Y11" s="32">
        <f t="shared" si="11"/>
        <v>0</v>
      </c>
      <c r="Z11" s="32">
        <f t="shared" si="12"/>
        <v>0</v>
      </c>
      <c r="AA11" s="32">
        <f t="shared" si="13"/>
        <v>0</v>
      </c>
      <c r="AB11" s="51"/>
      <c r="AC11" s="36">
        <v>1476949</v>
      </c>
      <c r="AD11" s="37">
        <v>107817</v>
      </c>
      <c r="AE11" s="49">
        <v>0.5</v>
      </c>
      <c r="AF11" s="38">
        <f t="shared" si="14"/>
        <v>21.323167960525705</v>
      </c>
      <c r="AG11" s="38">
        <f t="shared" si="15"/>
        <v>2299</v>
      </c>
      <c r="AH11" s="38"/>
      <c r="AI11" s="148">
        <v>7.3</v>
      </c>
      <c r="AJ11" s="149">
        <v>23.9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>
      <c r="A12" s="22"/>
      <c r="B12" s="290"/>
      <c r="C12" s="23" t="str">
        <f t="shared" si="0"/>
        <v>BALANÇO GERAL SC (1)</v>
      </c>
      <c r="D12" s="24" t="str">
        <f t="shared" si="1"/>
        <v>SEG-SEX</v>
      </c>
      <c r="E12" s="24" t="str">
        <f t="shared" si="17"/>
        <v>11H50</v>
      </c>
      <c r="F12" s="25"/>
      <c r="G12" s="26"/>
      <c r="H12" s="106">
        <f t="shared" ref="H12:I12" si="19">AI12</f>
        <v>18.100000000000001</v>
      </c>
      <c r="I12" s="106">
        <f t="shared" si="19"/>
        <v>40.200000000000003</v>
      </c>
      <c r="J12" s="28">
        <f t="shared" si="3"/>
        <v>267328</v>
      </c>
      <c r="K12" s="28">
        <f t="shared" si="4"/>
        <v>2889</v>
      </c>
      <c r="L12" s="29">
        <f t="shared" si="5"/>
        <v>10.806948767057698</v>
      </c>
      <c r="M12" s="4"/>
      <c r="N12" s="4"/>
      <c r="O12" s="315"/>
      <c r="P12" s="43" t="s">
        <v>41</v>
      </c>
      <c r="Q12" s="32" t="s">
        <v>35</v>
      </c>
      <c r="R12" s="44" t="s">
        <v>42</v>
      </c>
      <c r="S12" s="107">
        <f t="shared" si="6"/>
        <v>1083.375</v>
      </c>
      <c r="T12" s="107">
        <f t="shared" si="7"/>
        <v>1877.8500000000001</v>
      </c>
      <c r="U12" s="145">
        <v>2889</v>
      </c>
      <c r="V12" s="107">
        <f t="shared" si="8"/>
        <v>4333.5</v>
      </c>
      <c r="W12" s="107">
        <f t="shared" si="9"/>
        <v>5778</v>
      </c>
      <c r="X12" s="61">
        <f t="shared" si="10"/>
        <v>2889</v>
      </c>
      <c r="Y12" s="32">
        <f t="shared" si="11"/>
        <v>0</v>
      </c>
      <c r="Z12" s="32">
        <f t="shared" si="12"/>
        <v>0</v>
      </c>
      <c r="AA12" s="32">
        <f t="shared" si="13"/>
        <v>0</v>
      </c>
      <c r="AB12" s="114"/>
      <c r="AC12" s="36">
        <v>1476949</v>
      </c>
      <c r="AD12" s="37">
        <v>267328</v>
      </c>
      <c r="AE12" s="49">
        <v>0.65</v>
      </c>
      <c r="AF12" s="38">
        <f t="shared" si="14"/>
        <v>10.806948767057698</v>
      </c>
      <c r="AG12" s="38">
        <f t="shared" si="15"/>
        <v>2889</v>
      </c>
      <c r="AH12" s="38"/>
      <c r="AI12" s="148">
        <v>18.100000000000001</v>
      </c>
      <c r="AJ12" s="149">
        <v>40.200000000000003</v>
      </c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>
      <c r="A13" s="22"/>
      <c r="B13" s="290"/>
      <c r="C13" s="23" t="str">
        <f t="shared" si="0"/>
        <v>TRIBUNA DO POVO (4)</v>
      </c>
      <c r="D13" s="24" t="str">
        <f t="shared" si="1"/>
        <v>SEG-SEX</v>
      </c>
      <c r="E13" s="24" t="str">
        <f t="shared" si="17"/>
        <v>13H20</v>
      </c>
      <c r="F13" s="25"/>
      <c r="G13" s="26"/>
      <c r="H13" s="106">
        <f t="shared" ref="H13:I13" si="20">AI13</f>
        <v>17.7</v>
      </c>
      <c r="I13" s="106">
        <f t="shared" si="20"/>
        <v>39.4</v>
      </c>
      <c r="J13" s="28">
        <f t="shared" si="3"/>
        <v>261420</v>
      </c>
      <c r="K13" s="28">
        <f t="shared" si="4"/>
        <v>2174</v>
      </c>
      <c r="L13" s="29">
        <f t="shared" si="5"/>
        <v>8.3161196541963118</v>
      </c>
      <c r="M13" s="4"/>
      <c r="N13" s="4"/>
      <c r="O13" s="315"/>
      <c r="P13" s="43" t="s">
        <v>43</v>
      </c>
      <c r="Q13" s="32" t="s">
        <v>35</v>
      </c>
      <c r="R13" s="44" t="s">
        <v>44</v>
      </c>
      <c r="S13" s="107">
        <f t="shared" si="6"/>
        <v>815.25</v>
      </c>
      <c r="T13" s="107">
        <f t="shared" si="7"/>
        <v>1413.1000000000001</v>
      </c>
      <c r="U13" s="145">
        <v>2174</v>
      </c>
      <c r="V13" s="107">
        <f t="shared" si="8"/>
        <v>3261</v>
      </c>
      <c r="W13" s="107">
        <f t="shared" si="9"/>
        <v>4348</v>
      </c>
      <c r="X13" s="61">
        <f t="shared" si="10"/>
        <v>2174</v>
      </c>
      <c r="Y13" s="32">
        <f t="shared" si="11"/>
        <v>0</v>
      </c>
      <c r="Z13" s="32">
        <f t="shared" si="12"/>
        <v>0</v>
      </c>
      <c r="AA13" s="32">
        <f t="shared" si="13"/>
        <v>0</v>
      </c>
      <c r="AB13" s="114"/>
      <c r="AC13" s="36">
        <v>1476949</v>
      </c>
      <c r="AD13" s="37">
        <v>261420</v>
      </c>
      <c r="AE13" s="49">
        <v>0.65</v>
      </c>
      <c r="AF13" s="38">
        <f t="shared" si="14"/>
        <v>8.3161196541963118</v>
      </c>
      <c r="AG13" s="38">
        <f t="shared" si="15"/>
        <v>2174</v>
      </c>
      <c r="AH13" s="38"/>
      <c r="AI13" s="148">
        <v>17.7</v>
      </c>
      <c r="AJ13" s="149">
        <v>39.4</v>
      </c>
      <c r="AK13" s="40"/>
      <c r="AL13" s="40"/>
      <c r="AM13" s="40"/>
      <c r="AN13" s="181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>
      <c r="A14" s="22"/>
      <c r="B14" s="290"/>
      <c r="C14" s="23" t="str">
        <f t="shared" si="0"/>
        <v>VER MAIS (2)</v>
      </c>
      <c r="D14" s="24" t="str">
        <f t="shared" si="1"/>
        <v>SEG-SEX</v>
      </c>
      <c r="E14" s="24" t="str">
        <f t="shared" si="17"/>
        <v>13H20</v>
      </c>
      <c r="F14" s="25"/>
      <c r="G14" s="26"/>
      <c r="H14" s="106">
        <f t="shared" ref="H14:I14" si="21">AI14</f>
        <v>13.6</v>
      </c>
      <c r="I14" s="106">
        <f t="shared" si="21"/>
        <v>41.7</v>
      </c>
      <c r="J14" s="28">
        <f t="shared" si="3"/>
        <v>200865</v>
      </c>
      <c r="K14" s="28">
        <f t="shared" si="4"/>
        <v>1836</v>
      </c>
      <c r="L14" s="29">
        <f t="shared" si="5"/>
        <v>9.140467478156971</v>
      </c>
      <c r="M14" s="4"/>
      <c r="N14" s="4"/>
      <c r="O14" s="315"/>
      <c r="P14" s="43" t="s">
        <v>45</v>
      </c>
      <c r="Q14" s="32" t="s">
        <v>35</v>
      </c>
      <c r="R14" s="44" t="s">
        <v>44</v>
      </c>
      <c r="S14" s="107">
        <f t="shared" si="6"/>
        <v>688.5</v>
      </c>
      <c r="T14" s="107">
        <f t="shared" si="7"/>
        <v>1193.4000000000001</v>
      </c>
      <c r="U14" s="145">
        <v>1836</v>
      </c>
      <c r="V14" s="107">
        <f t="shared" si="8"/>
        <v>2754</v>
      </c>
      <c r="W14" s="107">
        <f t="shared" si="9"/>
        <v>3672</v>
      </c>
      <c r="X14" s="61">
        <f t="shared" si="10"/>
        <v>1836</v>
      </c>
      <c r="Y14" s="32">
        <f t="shared" si="11"/>
        <v>0</v>
      </c>
      <c r="Z14" s="32">
        <f t="shared" si="12"/>
        <v>0</v>
      </c>
      <c r="AA14" s="32">
        <f t="shared" si="13"/>
        <v>0</v>
      </c>
      <c r="AB14" s="114"/>
      <c r="AC14" s="36">
        <v>1476949</v>
      </c>
      <c r="AD14" s="37">
        <v>200865</v>
      </c>
      <c r="AE14" s="49">
        <v>0.65</v>
      </c>
      <c r="AF14" s="38">
        <f t="shared" si="14"/>
        <v>9.140467478156971</v>
      </c>
      <c r="AG14" s="38">
        <f t="shared" si="15"/>
        <v>1836</v>
      </c>
      <c r="AH14" s="38"/>
      <c r="AI14" s="148">
        <v>13.6</v>
      </c>
      <c r="AJ14" s="149">
        <v>41.7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>
      <c r="A15" s="22"/>
      <c r="B15" s="290"/>
      <c r="C15" s="23"/>
      <c r="D15" s="24"/>
      <c r="E15" s="24"/>
      <c r="F15" s="25"/>
      <c r="G15" s="26"/>
      <c r="H15" s="106"/>
      <c r="I15" s="106"/>
      <c r="J15" s="28"/>
      <c r="K15" s="28"/>
      <c r="L15" s="29"/>
      <c r="M15" s="4"/>
      <c r="N15" s="4"/>
      <c r="O15" s="315"/>
      <c r="P15" s="43"/>
      <c r="Q15" s="32"/>
      <c r="R15" s="44"/>
      <c r="S15" s="107"/>
      <c r="T15" s="107"/>
      <c r="U15" s="145"/>
      <c r="V15" s="107"/>
      <c r="W15" s="107"/>
      <c r="X15" s="61" t="str">
        <f t="shared" si="10"/>
        <v/>
      </c>
      <c r="Y15" s="32" t="str">
        <f t="shared" si="11"/>
        <v/>
      </c>
      <c r="Z15" s="32"/>
      <c r="AA15" s="32"/>
      <c r="AB15" s="114"/>
      <c r="AC15" s="36"/>
      <c r="AD15" s="37"/>
      <c r="AE15" s="49"/>
      <c r="AF15" s="38"/>
      <c r="AG15" s="38"/>
      <c r="AH15" s="38"/>
      <c r="AI15" s="148"/>
      <c r="AJ15" s="149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>
      <c r="A16" s="22"/>
      <c r="B16" s="290"/>
      <c r="C16" s="50" t="str">
        <f t="shared" ref="C16:C35" si="22">P16</f>
        <v xml:space="preserve">NOVELA DA TARDE </v>
      </c>
      <c r="D16" s="42" t="str">
        <f t="shared" ref="D16:D46" si="23">IFERROR(VLOOKUP(C16,$P:$R,2,0),"")</f>
        <v>SEG-SEX</v>
      </c>
      <c r="E16" s="42" t="str">
        <f t="shared" ref="E16:E46" si="24">IFERROR(VLOOKUP(C16,$P:$R,3,0),"")</f>
        <v>15h30</v>
      </c>
      <c r="F16" s="25"/>
      <c r="G16" s="26"/>
      <c r="H16" s="106">
        <f t="shared" ref="H16:I16" si="25">AI16</f>
        <v>13.4</v>
      </c>
      <c r="I16" s="106">
        <f t="shared" si="25"/>
        <v>40.5</v>
      </c>
      <c r="J16" s="28">
        <f t="shared" ref="J16:J35" si="26">AD16</f>
        <v>197911</v>
      </c>
      <c r="K16" s="28">
        <f t="shared" ref="K16:K46" si="27">IFERROR((IF($K$8=$S$8,VLOOKUP(C16,$P:$W,4,0),IF($K$8=$T$8,VLOOKUP(C16,$P:$W,5,0),IF($K$8=$U$8,VLOOKUP(C16,$P:$W,6,0),IF($K$8=$V$8,VLOOKUP(C16,$P:$W,7,0),VLOOKUP(C16,$P:$W,8,0)))))),"")</f>
        <v>2964</v>
      </c>
      <c r="L16" s="29">
        <f t="shared" ref="L16:L46" si="28">IFERROR(((K16*1000)/J16)-((K16*1000)/J16)*(G16/100),"")</f>
        <v>14.976428798803502</v>
      </c>
      <c r="M16" s="4"/>
      <c r="N16" s="4"/>
      <c r="O16" s="315"/>
      <c r="P16" s="43" t="s">
        <v>48</v>
      </c>
      <c r="Q16" s="32" t="s">
        <v>35</v>
      </c>
      <c r="R16" s="44" t="s">
        <v>49</v>
      </c>
      <c r="S16" s="107">
        <f t="shared" ref="S16:S35" si="29">IF(U16="","",(U16*0.375))</f>
        <v>1111.5</v>
      </c>
      <c r="T16" s="107">
        <f t="shared" ref="T16:T35" si="30">IF(U16="","",(U16*AE16))</f>
        <v>1482</v>
      </c>
      <c r="U16" s="145">
        <v>2964</v>
      </c>
      <c r="V16" s="107">
        <f t="shared" ref="V16:V35" si="31">IF(U16="","",(U16*1.5))</f>
        <v>4446</v>
      </c>
      <c r="W16" s="107">
        <f t="shared" ref="W16:W35" si="32">IF(U16="","",(U16*2))</f>
        <v>5928</v>
      </c>
      <c r="X16" s="61">
        <f t="shared" si="10"/>
        <v>2964</v>
      </c>
      <c r="Y16" s="32">
        <f t="shared" si="11"/>
        <v>0</v>
      </c>
      <c r="Z16" s="32">
        <f t="shared" ref="Z16:Z22" si="33">IFERROR(IF(VLOOKUP(P16,$C$8:$F$52,4,0)&lt;&gt;0,VLOOKUP(P16,C15:K59,9,0)/VLOOKUP(P16,C15:H59,6,0),0),"")</f>
        <v>0</v>
      </c>
      <c r="AA16" s="32">
        <f t="shared" ref="AA16:AA46" si="34">IFERROR(IF(VLOOKUP(P16,$C$8:$F$52,4,0)&lt;&gt;0,AD16*VLOOKUP(P16,$C$8:$F$52,4,0),0),"")</f>
        <v>0</v>
      </c>
      <c r="AB16" s="51"/>
      <c r="AC16" s="36">
        <v>1476949</v>
      </c>
      <c r="AD16" s="37">
        <v>197911</v>
      </c>
      <c r="AE16" s="49">
        <v>0.5</v>
      </c>
      <c r="AF16" s="38">
        <f t="shared" ref="AF16:AF35" si="35">U16/AD16*1000</f>
        <v>14.976428798803502</v>
      </c>
      <c r="AG16" s="38">
        <f t="shared" ref="AG16:AG46" si="36">IFERROR(VLOOKUP(P16,$C$8:$K$52,9,0)-(VLOOKUP(P16,$C$8:$K$52,9,0)*VLOOKUP(P16,$C$8:$K$52,5,0)%),"")</f>
        <v>2964</v>
      </c>
      <c r="AH16" s="38"/>
      <c r="AI16" s="148">
        <v>13.4</v>
      </c>
      <c r="AJ16" s="149">
        <v>40.5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>
      <c r="A17" s="22"/>
      <c r="B17" s="290"/>
      <c r="C17" s="41" t="str">
        <f t="shared" si="22"/>
        <v>CIDADE ALERTA NACIONAL</v>
      </c>
      <c r="D17" s="42" t="str">
        <f t="shared" si="23"/>
        <v>SEG-SEX</v>
      </c>
      <c r="E17" s="42" t="str">
        <f t="shared" si="24"/>
        <v>16h30</v>
      </c>
      <c r="F17" s="25"/>
      <c r="G17" s="26"/>
      <c r="H17" s="106">
        <f t="shared" ref="H17:I17" si="37">AI17</f>
        <v>12.7</v>
      </c>
      <c r="I17" s="106">
        <f t="shared" si="37"/>
        <v>37.799999999999997</v>
      </c>
      <c r="J17" s="28">
        <f t="shared" si="26"/>
        <v>187573</v>
      </c>
      <c r="K17" s="28">
        <f t="shared" si="27"/>
        <v>2263</v>
      </c>
      <c r="L17" s="29">
        <f t="shared" si="28"/>
        <v>12.064636168318469</v>
      </c>
      <c r="M17" s="4"/>
      <c r="N17" s="4"/>
      <c r="O17" s="315"/>
      <c r="P17" s="43" t="s">
        <v>50</v>
      </c>
      <c r="Q17" s="32" t="s">
        <v>35</v>
      </c>
      <c r="R17" s="44" t="s">
        <v>51</v>
      </c>
      <c r="S17" s="107">
        <f t="shared" si="29"/>
        <v>848.625</v>
      </c>
      <c r="T17" s="107">
        <f t="shared" si="30"/>
        <v>1470.95</v>
      </c>
      <c r="U17" s="145">
        <v>2263</v>
      </c>
      <c r="V17" s="107">
        <f t="shared" si="31"/>
        <v>3394.5</v>
      </c>
      <c r="W17" s="107">
        <f t="shared" si="32"/>
        <v>4526</v>
      </c>
      <c r="X17" s="61">
        <f t="shared" si="10"/>
        <v>2263</v>
      </c>
      <c r="Y17" s="32">
        <f t="shared" si="11"/>
        <v>0</v>
      </c>
      <c r="Z17" s="32">
        <f t="shared" si="33"/>
        <v>0</v>
      </c>
      <c r="AA17" s="32">
        <f t="shared" si="34"/>
        <v>0</v>
      </c>
      <c r="AB17" s="51"/>
      <c r="AC17" s="36">
        <v>1476949</v>
      </c>
      <c r="AD17" s="37">
        <v>187573</v>
      </c>
      <c r="AE17" s="49">
        <v>0.65</v>
      </c>
      <c r="AF17" s="38">
        <f t="shared" si="35"/>
        <v>12.064636168318469</v>
      </c>
      <c r="AG17" s="38">
        <f t="shared" si="36"/>
        <v>2263</v>
      </c>
      <c r="AH17" s="38"/>
      <c r="AI17" s="148">
        <v>12.7</v>
      </c>
      <c r="AJ17" s="149">
        <v>37.799999999999997</v>
      </c>
      <c r="AK17" s="4"/>
      <c r="AL17" s="4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>
      <c r="A18" s="22"/>
      <c r="B18" s="290"/>
      <c r="C18" s="23" t="str">
        <f t="shared" si="22"/>
        <v>CIDADE ALERTA SC</v>
      </c>
      <c r="D18" s="24" t="str">
        <f t="shared" si="23"/>
        <v>SEG-SEX</v>
      </c>
      <c r="E18" s="24" t="str">
        <f t="shared" si="24"/>
        <v>18H00</v>
      </c>
      <c r="F18" s="25"/>
      <c r="G18" s="26"/>
      <c r="H18" s="106">
        <f t="shared" ref="H18:I18" si="38">AI18</f>
        <v>12.7</v>
      </c>
      <c r="I18" s="106">
        <f t="shared" si="38"/>
        <v>29.2</v>
      </c>
      <c r="J18" s="28">
        <f t="shared" si="26"/>
        <v>187573</v>
      </c>
      <c r="K18" s="28">
        <f t="shared" si="27"/>
        <v>2177</v>
      </c>
      <c r="L18" s="29">
        <f t="shared" si="28"/>
        <v>11.606148006376184</v>
      </c>
      <c r="M18" s="4"/>
      <c r="N18" s="4"/>
      <c r="O18" s="315"/>
      <c r="P18" s="43" t="s">
        <v>52</v>
      </c>
      <c r="Q18" s="32" t="s">
        <v>35</v>
      </c>
      <c r="R18" s="44" t="s">
        <v>53</v>
      </c>
      <c r="S18" s="107">
        <f t="shared" si="29"/>
        <v>816.375</v>
      </c>
      <c r="T18" s="107">
        <f t="shared" si="30"/>
        <v>1415.05</v>
      </c>
      <c r="U18" s="145">
        <v>2177</v>
      </c>
      <c r="V18" s="107">
        <f t="shared" si="31"/>
        <v>3265.5</v>
      </c>
      <c r="W18" s="107">
        <f t="shared" si="32"/>
        <v>4354</v>
      </c>
      <c r="X18" s="61">
        <f t="shared" si="10"/>
        <v>2177</v>
      </c>
      <c r="Y18" s="32">
        <f t="shared" si="11"/>
        <v>0</v>
      </c>
      <c r="Z18" s="32">
        <f t="shared" si="33"/>
        <v>0</v>
      </c>
      <c r="AA18" s="32">
        <f t="shared" si="34"/>
        <v>0</v>
      </c>
      <c r="AB18" s="40"/>
      <c r="AC18" s="36">
        <v>1476949</v>
      </c>
      <c r="AD18" s="37">
        <v>187573</v>
      </c>
      <c r="AE18" s="49">
        <v>0.65</v>
      </c>
      <c r="AF18" s="38">
        <f t="shared" si="35"/>
        <v>11.606148006376184</v>
      </c>
      <c r="AG18" s="38">
        <f t="shared" si="36"/>
        <v>2177</v>
      </c>
      <c r="AH18" s="38"/>
      <c r="AI18" s="148">
        <v>12.7</v>
      </c>
      <c r="AJ18" s="149">
        <v>29.2</v>
      </c>
      <c r="AK18" s="4"/>
      <c r="AL18" s="4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5.75" customHeight="1">
      <c r="A19" s="22"/>
      <c r="B19" s="290"/>
      <c r="C19" s="23" t="str">
        <f t="shared" si="22"/>
        <v>ND NOTÍCIAS</v>
      </c>
      <c r="D19" s="24" t="str">
        <f t="shared" si="23"/>
        <v>SEG-SEX</v>
      </c>
      <c r="E19" s="24" t="str">
        <f t="shared" si="24"/>
        <v>19H00</v>
      </c>
      <c r="F19" s="25"/>
      <c r="G19" s="26"/>
      <c r="H19" s="106">
        <f t="shared" ref="H19:I19" si="39">AI19</f>
        <v>11.8</v>
      </c>
      <c r="I19" s="106">
        <f t="shared" si="39"/>
        <v>24.3</v>
      </c>
      <c r="J19" s="28">
        <f t="shared" si="26"/>
        <v>174280</v>
      </c>
      <c r="K19" s="28">
        <f t="shared" si="27"/>
        <v>3780</v>
      </c>
      <c r="L19" s="29">
        <f t="shared" si="28"/>
        <v>21.689235712646315</v>
      </c>
      <c r="M19" s="4"/>
      <c r="N19" s="4"/>
      <c r="O19" s="315"/>
      <c r="P19" s="43" t="s">
        <v>54</v>
      </c>
      <c r="Q19" s="32" t="s">
        <v>35</v>
      </c>
      <c r="R19" s="44" t="s">
        <v>55</v>
      </c>
      <c r="S19" s="107">
        <f t="shared" si="29"/>
        <v>1417.5</v>
      </c>
      <c r="T19" s="107">
        <f t="shared" si="30"/>
        <v>2457</v>
      </c>
      <c r="U19" s="145">
        <v>3780</v>
      </c>
      <c r="V19" s="107">
        <f t="shared" si="31"/>
        <v>5670</v>
      </c>
      <c r="W19" s="107">
        <f t="shared" si="32"/>
        <v>7560</v>
      </c>
      <c r="X19" s="61">
        <f t="shared" si="10"/>
        <v>3780</v>
      </c>
      <c r="Y19" s="32">
        <f t="shared" si="11"/>
        <v>0</v>
      </c>
      <c r="Z19" s="32">
        <f t="shared" si="33"/>
        <v>0</v>
      </c>
      <c r="AA19" s="32">
        <f t="shared" si="34"/>
        <v>0</v>
      </c>
      <c r="AB19" s="51"/>
      <c r="AC19" s="36">
        <v>1476949</v>
      </c>
      <c r="AD19" s="37">
        <v>174280</v>
      </c>
      <c r="AE19" s="49">
        <v>0.65</v>
      </c>
      <c r="AF19" s="38">
        <f t="shared" si="35"/>
        <v>21.689235712646315</v>
      </c>
      <c r="AG19" s="38">
        <f t="shared" si="36"/>
        <v>3780</v>
      </c>
      <c r="AH19" s="38"/>
      <c r="AI19" s="148">
        <v>11.8</v>
      </c>
      <c r="AJ19" s="149">
        <v>24.3</v>
      </c>
      <c r="AK19" s="4"/>
      <c r="AL19" s="4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5.75" customHeight="1">
      <c r="A20" s="22"/>
      <c r="B20" s="290"/>
      <c r="C20" s="50" t="str">
        <f t="shared" si="22"/>
        <v>JORNAL DA RECORD</v>
      </c>
      <c r="D20" s="42" t="str">
        <f t="shared" si="23"/>
        <v>SEG-SEX</v>
      </c>
      <c r="E20" s="42" t="str">
        <f t="shared" si="24"/>
        <v>19h55</v>
      </c>
      <c r="F20" s="25"/>
      <c r="G20" s="26"/>
      <c r="H20" s="106">
        <f t="shared" ref="H20:I20" si="40">AI20</f>
        <v>17.3</v>
      </c>
      <c r="I20" s="106">
        <f t="shared" si="40"/>
        <v>30.3</v>
      </c>
      <c r="J20" s="28">
        <f t="shared" si="26"/>
        <v>255512</v>
      </c>
      <c r="K20" s="28">
        <f t="shared" si="27"/>
        <v>5622</v>
      </c>
      <c r="L20" s="29">
        <f t="shared" si="28"/>
        <v>22.002880490935848</v>
      </c>
      <c r="M20" s="4"/>
      <c r="N20" s="4"/>
      <c r="O20" s="315"/>
      <c r="P20" s="43" t="s">
        <v>56</v>
      </c>
      <c r="Q20" s="32" t="s">
        <v>35</v>
      </c>
      <c r="R20" s="44" t="s">
        <v>57</v>
      </c>
      <c r="S20" s="107">
        <f t="shared" si="29"/>
        <v>2108.25</v>
      </c>
      <c r="T20" s="107">
        <f t="shared" si="30"/>
        <v>3654.3</v>
      </c>
      <c r="U20" s="145">
        <v>5622</v>
      </c>
      <c r="V20" s="107">
        <f t="shared" si="31"/>
        <v>8433</v>
      </c>
      <c r="W20" s="107">
        <f t="shared" si="32"/>
        <v>11244</v>
      </c>
      <c r="X20" s="61">
        <f t="shared" si="10"/>
        <v>5622</v>
      </c>
      <c r="Y20" s="32">
        <f t="shared" si="11"/>
        <v>0</v>
      </c>
      <c r="Z20" s="32">
        <f t="shared" si="33"/>
        <v>0</v>
      </c>
      <c r="AA20" s="32">
        <f t="shared" si="34"/>
        <v>0</v>
      </c>
      <c r="AB20" s="51"/>
      <c r="AC20" s="36">
        <v>1476949</v>
      </c>
      <c r="AD20" s="37">
        <v>255512</v>
      </c>
      <c r="AE20" s="49">
        <v>0.65</v>
      </c>
      <c r="AF20" s="38">
        <f t="shared" si="35"/>
        <v>22.002880490935848</v>
      </c>
      <c r="AG20" s="38">
        <f t="shared" si="36"/>
        <v>5622</v>
      </c>
      <c r="AH20" s="38"/>
      <c r="AI20" s="148">
        <v>17.3</v>
      </c>
      <c r="AJ20" s="149">
        <v>30.3</v>
      </c>
      <c r="AK20" s="4"/>
      <c r="AL20" s="4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5.75" customHeight="1">
      <c r="A21" s="22"/>
      <c r="B21" s="290"/>
      <c r="C21" s="50" t="str">
        <f t="shared" si="22"/>
        <v xml:space="preserve">NOVELA 3 </v>
      </c>
      <c r="D21" s="42" t="str">
        <f t="shared" si="23"/>
        <v>SEG-SEX</v>
      </c>
      <c r="E21" s="42" t="str">
        <f t="shared" si="24"/>
        <v>21H00</v>
      </c>
      <c r="F21" s="25"/>
      <c r="G21" s="26"/>
      <c r="H21" s="106">
        <f t="shared" ref="H21:I21" si="41">AI21</f>
        <v>15.5</v>
      </c>
      <c r="I21" s="106">
        <f t="shared" si="41"/>
        <v>26.6</v>
      </c>
      <c r="J21" s="28">
        <f t="shared" si="26"/>
        <v>228927</v>
      </c>
      <c r="K21" s="28">
        <f t="shared" si="27"/>
        <v>3836</v>
      </c>
      <c r="L21" s="29">
        <f t="shared" si="28"/>
        <v>16.756433273488931</v>
      </c>
      <c r="M21" s="4"/>
      <c r="N21" s="4"/>
      <c r="O21" s="315"/>
      <c r="P21" s="43" t="s">
        <v>58</v>
      </c>
      <c r="Q21" s="32" t="s">
        <v>35</v>
      </c>
      <c r="R21" s="44" t="s">
        <v>59</v>
      </c>
      <c r="S21" s="107">
        <f t="shared" si="29"/>
        <v>1438.5</v>
      </c>
      <c r="T21" s="107">
        <f t="shared" si="30"/>
        <v>2493.4</v>
      </c>
      <c r="U21" s="145">
        <v>3836</v>
      </c>
      <c r="V21" s="107">
        <f t="shared" si="31"/>
        <v>5754</v>
      </c>
      <c r="W21" s="107">
        <f t="shared" si="32"/>
        <v>7672</v>
      </c>
      <c r="X21" s="61">
        <f t="shared" si="10"/>
        <v>3836</v>
      </c>
      <c r="Y21" s="32">
        <f t="shared" si="11"/>
        <v>0</v>
      </c>
      <c r="Z21" s="32">
        <f t="shared" si="33"/>
        <v>0</v>
      </c>
      <c r="AA21" s="32">
        <f t="shared" si="34"/>
        <v>0</v>
      </c>
      <c r="AB21" s="40"/>
      <c r="AC21" s="36">
        <v>1476949</v>
      </c>
      <c r="AD21" s="37">
        <v>228927</v>
      </c>
      <c r="AE21" s="49">
        <v>0.65</v>
      </c>
      <c r="AF21" s="38">
        <f t="shared" si="35"/>
        <v>16.756433273488927</v>
      </c>
      <c r="AG21" s="38">
        <f t="shared" si="36"/>
        <v>3836</v>
      </c>
      <c r="AH21" s="38"/>
      <c r="AI21" s="148">
        <v>15.5</v>
      </c>
      <c r="AJ21" s="149">
        <v>26.6</v>
      </c>
      <c r="AK21" s="40"/>
      <c r="AL21" s="40"/>
      <c r="AM21" s="4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5.75" customHeight="1">
      <c r="A22" s="22"/>
      <c r="B22" s="290"/>
      <c r="C22" s="50" t="str">
        <f t="shared" si="22"/>
        <v xml:space="preserve">NOVELA 22HS </v>
      </c>
      <c r="D22" s="42" t="str">
        <f t="shared" si="23"/>
        <v>SEG-SEX</v>
      </c>
      <c r="E22" s="42" t="str">
        <f t="shared" si="24"/>
        <v>21H45</v>
      </c>
      <c r="F22" s="25"/>
      <c r="G22" s="26"/>
      <c r="H22" s="106">
        <f t="shared" ref="H22:I22" si="42">AI22</f>
        <v>15.5</v>
      </c>
      <c r="I22" s="106">
        <f t="shared" si="42"/>
        <v>26.6</v>
      </c>
      <c r="J22" s="28">
        <f t="shared" si="26"/>
        <v>228927</v>
      </c>
      <c r="K22" s="28">
        <f t="shared" si="27"/>
        <v>3011</v>
      </c>
      <c r="L22" s="29">
        <f t="shared" si="28"/>
        <v>13.152664386463806</v>
      </c>
      <c r="M22" s="4"/>
      <c r="N22" s="4"/>
      <c r="O22" s="315"/>
      <c r="P22" s="43" t="s">
        <v>60</v>
      </c>
      <c r="Q22" s="32" t="s">
        <v>35</v>
      </c>
      <c r="R22" s="44" t="s">
        <v>61</v>
      </c>
      <c r="S22" s="107">
        <f t="shared" si="29"/>
        <v>1129.125</v>
      </c>
      <c r="T22" s="107">
        <f t="shared" si="30"/>
        <v>1957.15</v>
      </c>
      <c r="U22" s="145">
        <v>3011</v>
      </c>
      <c r="V22" s="107">
        <f t="shared" si="31"/>
        <v>4516.5</v>
      </c>
      <c r="W22" s="107">
        <f t="shared" si="32"/>
        <v>6022</v>
      </c>
      <c r="X22" s="61">
        <f t="shared" si="10"/>
        <v>3011</v>
      </c>
      <c r="Y22" s="32">
        <f t="shared" si="11"/>
        <v>0</v>
      </c>
      <c r="Z22" s="32">
        <f t="shared" si="33"/>
        <v>0</v>
      </c>
      <c r="AA22" s="32">
        <f t="shared" si="34"/>
        <v>0</v>
      </c>
      <c r="AB22" s="40"/>
      <c r="AC22" s="36">
        <v>1476949</v>
      </c>
      <c r="AD22" s="37">
        <v>228927</v>
      </c>
      <c r="AE22" s="49">
        <v>0.65</v>
      </c>
      <c r="AF22" s="38">
        <f t="shared" si="35"/>
        <v>13.152664386463806</v>
      </c>
      <c r="AG22" s="38">
        <f t="shared" si="36"/>
        <v>3011</v>
      </c>
      <c r="AH22" s="38"/>
      <c r="AI22" s="148">
        <v>15.5</v>
      </c>
      <c r="AJ22" s="148">
        <v>26.6</v>
      </c>
      <c r="AK22" s="40"/>
      <c r="AL22" s="40"/>
      <c r="AM22" s="40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5.75" customHeight="1">
      <c r="A23" s="22"/>
      <c r="B23" s="290"/>
      <c r="C23" s="50" t="str">
        <f t="shared" si="22"/>
        <v>SUPER TELA</v>
      </c>
      <c r="D23" s="42" t="str">
        <f t="shared" si="23"/>
        <v>SEX</v>
      </c>
      <c r="E23" s="42" t="str">
        <f t="shared" si="24"/>
        <v>23H15</v>
      </c>
      <c r="F23" s="25"/>
      <c r="G23" s="26"/>
      <c r="H23" s="106">
        <f t="shared" ref="H23:I23" si="43">AI23</f>
        <v>12.5</v>
      </c>
      <c r="I23" s="106">
        <f t="shared" si="43"/>
        <v>27.5</v>
      </c>
      <c r="J23" s="28">
        <f t="shared" si="26"/>
        <v>184619</v>
      </c>
      <c r="K23" s="28">
        <f t="shared" si="27"/>
        <v>2018</v>
      </c>
      <c r="L23" s="29">
        <f t="shared" si="28"/>
        <v>10.930619275372523</v>
      </c>
      <c r="M23" s="4"/>
      <c r="N23" s="4"/>
      <c r="O23" s="315"/>
      <c r="P23" s="43" t="s">
        <v>62</v>
      </c>
      <c r="Q23" s="32" t="s">
        <v>63</v>
      </c>
      <c r="R23" s="44" t="s">
        <v>64</v>
      </c>
      <c r="S23" s="107">
        <f t="shared" si="29"/>
        <v>756.75</v>
      </c>
      <c r="T23" s="107">
        <f t="shared" si="30"/>
        <v>1311.7</v>
      </c>
      <c r="U23" s="145">
        <v>2018</v>
      </c>
      <c r="V23" s="107">
        <f t="shared" si="31"/>
        <v>3027</v>
      </c>
      <c r="W23" s="107">
        <f t="shared" si="32"/>
        <v>4036</v>
      </c>
      <c r="X23" s="61">
        <f t="shared" si="10"/>
        <v>2018</v>
      </c>
      <c r="Y23" s="32">
        <f t="shared" si="11"/>
        <v>0</v>
      </c>
      <c r="Z23" s="32">
        <f>IFERROR(IF(VLOOKUP(P23,$C$8:$F$52,4,0)&lt;&gt;0,VLOOKUP(P23,C23:K72,9,0)/VLOOKUP(P23,C23:H72,6,0),0),"")</f>
        <v>0</v>
      </c>
      <c r="AA23" s="32">
        <f t="shared" si="34"/>
        <v>0</v>
      </c>
      <c r="AB23" s="4"/>
      <c r="AC23" s="36">
        <v>1476949</v>
      </c>
      <c r="AD23" s="37">
        <v>184619</v>
      </c>
      <c r="AE23" s="49">
        <v>0.65</v>
      </c>
      <c r="AF23" s="38">
        <f t="shared" si="35"/>
        <v>10.930619275372525</v>
      </c>
      <c r="AG23" s="38">
        <f t="shared" si="36"/>
        <v>2018</v>
      </c>
      <c r="AH23" s="38"/>
      <c r="AI23" s="148">
        <v>12.5</v>
      </c>
      <c r="AJ23" s="149">
        <v>27.5</v>
      </c>
      <c r="AK23" s="4"/>
      <c r="AL23" s="4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5.75" customHeight="1">
      <c r="A24" s="22"/>
      <c r="B24" s="290"/>
      <c r="C24" s="50" t="str">
        <f t="shared" si="22"/>
        <v>A FAZENDA</v>
      </c>
      <c r="D24" s="42" t="str">
        <f t="shared" si="23"/>
        <v>SEG-DOM</v>
      </c>
      <c r="E24" s="42" t="str">
        <f t="shared" si="24"/>
        <v>22H45</v>
      </c>
      <c r="F24" s="25"/>
      <c r="G24" s="26"/>
      <c r="H24" s="106">
        <f t="shared" ref="H24:I24" si="44">AI24</f>
        <v>10.5</v>
      </c>
      <c r="I24" s="106">
        <f t="shared" si="44"/>
        <v>28.1</v>
      </c>
      <c r="J24" s="28">
        <f t="shared" si="26"/>
        <v>155080</v>
      </c>
      <c r="K24" s="28">
        <f t="shared" si="27"/>
        <v>4494</v>
      </c>
      <c r="L24" s="29">
        <f t="shared" si="28"/>
        <v>28.978591694609236</v>
      </c>
      <c r="M24" s="4"/>
      <c r="N24" s="4"/>
      <c r="O24" s="315"/>
      <c r="P24" s="43" t="s">
        <v>65</v>
      </c>
      <c r="Q24" s="32" t="s">
        <v>66</v>
      </c>
      <c r="R24" s="44" t="s">
        <v>67</v>
      </c>
      <c r="S24" s="107">
        <f t="shared" si="29"/>
        <v>1685.25</v>
      </c>
      <c r="T24" s="107">
        <f t="shared" si="30"/>
        <v>2921.1</v>
      </c>
      <c r="U24" s="145">
        <v>4494</v>
      </c>
      <c r="V24" s="107">
        <f t="shared" si="31"/>
        <v>6741</v>
      </c>
      <c r="W24" s="107">
        <f t="shared" si="32"/>
        <v>8988</v>
      </c>
      <c r="X24" s="61">
        <f t="shared" si="10"/>
        <v>4494</v>
      </c>
      <c r="Y24" s="32">
        <f t="shared" si="11"/>
        <v>0</v>
      </c>
      <c r="Z24" s="32">
        <f t="shared" ref="Z24:Z27" si="45">IFERROR(IF(VLOOKUP(P24,$C$8:$F$52,4,0)&lt;&gt;0,VLOOKUP(P24,C23:K73,9,0)/VLOOKUP(P24,C23:H73,6,0),0),"")</f>
        <v>0</v>
      </c>
      <c r="AA24" s="32">
        <f t="shared" si="34"/>
        <v>0</v>
      </c>
      <c r="AB24" s="4"/>
      <c r="AC24" s="36">
        <v>1476949</v>
      </c>
      <c r="AD24" s="37">
        <v>155080</v>
      </c>
      <c r="AE24" s="49">
        <v>0.65</v>
      </c>
      <c r="AF24" s="38">
        <f t="shared" si="35"/>
        <v>28.978591694609232</v>
      </c>
      <c r="AG24" s="38">
        <f t="shared" si="36"/>
        <v>4494</v>
      </c>
      <c r="AH24" s="38"/>
      <c r="AI24" s="148">
        <v>10.5</v>
      </c>
      <c r="AJ24" s="149">
        <v>28.1</v>
      </c>
      <c r="AK24" s="4"/>
      <c r="AL24" s="4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5.75" customHeight="1">
      <c r="A25" s="22"/>
      <c r="B25" s="320"/>
      <c r="C25" s="50" t="str">
        <f t="shared" si="22"/>
        <v>SÉRIE PREMIUM</v>
      </c>
      <c r="D25" s="42" t="str">
        <f t="shared" si="23"/>
        <v>SEG-QUI</v>
      </c>
      <c r="E25" s="42" t="str">
        <f t="shared" si="24"/>
        <v>00h00</v>
      </c>
      <c r="F25" s="25"/>
      <c r="G25" s="26"/>
      <c r="H25" s="106">
        <f t="shared" ref="H25:I25" si="46">AI25</f>
        <v>10.5</v>
      </c>
      <c r="I25" s="106">
        <f t="shared" si="46"/>
        <v>28.1</v>
      </c>
      <c r="J25" s="28">
        <f t="shared" si="26"/>
        <v>155080</v>
      </c>
      <c r="K25" s="28">
        <f t="shared" si="27"/>
        <v>2075</v>
      </c>
      <c r="L25" s="29">
        <f t="shared" si="28"/>
        <v>13.380190869228786</v>
      </c>
      <c r="M25" s="4"/>
      <c r="N25" s="4"/>
      <c r="O25" s="318"/>
      <c r="P25" s="43" t="s">
        <v>68</v>
      </c>
      <c r="Q25" s="32" t="s">
        <v>137</v>
      </c>
      <c r="R25" s="44" t="s">
        <v>70</v>
      </c>
      <c r="S25" s="107">
        <f t="shared" si="29"/>
        <v>778.125</v>
      </c>
      <c r="T25" s="107">
        <f t="shared" si="30"/>
        <v>1348.75</v>
      </c>
      <c r="U25" s="145">
        <v>2075</v>
      </c>
      <c r="V25" s="107">
        <f t="shared" si="31"/>
        <v>3112.5</v>
      </c>
      <c r="W25" s="107">
        <f t="shared" si="32"/>
        <v>4150</v>
      </c>
      <c r="X25" s="61">
        <f t="shared" si="10"/>
        <v>2075</v>
      </c>
      <c r="Y25" s="32">
        <f t="shared" si="11"/>
        <v>0</v>
      </c>
      <c r="Z25" s="32">
        <f t="shared" si="45"/>
        <v>0</v>
      </c>
      <c r="AA25" s="32">
        <f t="shared" si="34"/>
        <v>0</v>
      </c>
      <c r="AB25" s="51"/>
      <c r="AC25" s="36">
        <v>1476949</v>
      </c>
      <c r="AD25" s="37">
        <v>155080</v>
      </c>
      <c r="AE25" s="49">
        <v>0.65</v>
      </c>
      <c r="AF25" s="38">
        <f t="shared" si="35"/>
        <v>13.380190869228784</v>
      </c>
      <c r="AG25" s="38">
        <f t="shared" si="36"/>
        <v>2075</v>
      </c>
      <c r="AH25" s="38"/>
      <c r="AI25" s="148">
        <v>10.5</v>
      </c>
      <c r="AJ25" s="149">
        <v>28.1</v>
      </c>
      <c r="AK25" s="4"/>
      <c r="AL25" s="4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5" customHeight="1">
      <c r="A26" s="22"/>
      <c r="B26" s="329" t="s">
        <v>71</v>
      </c>
      <c r="C26" s="50" t="str">
        <f t="shared" si="22"/>
        <v>BRASIL CAMINHONEIRO</v>
      </c>
      <c r="D26" s="42" t="str">
        <f t="shared" si="23"/>
        <v>SÁB</v>
      </c>
      <c r="E26" s="42" t="str">
        <f t="shared" si="24"/>
        <v>07H00</v>
      </c>
      <c r="F26" s="25"/>
      <c r="G26" s="26"/>
      <c r="H26" s="106">
        <f t="shared" ref="H26:I26" si="47">AI26</f>
        <v>15.5</v>
      </c>
      <c r="I26" s="106">
        <f t="shared" si="47"/>
        <v>23.6</v>
      </c>
      <c r="J26" s="28">
        <f t="shared" si="26"/>
        <v>228927</v>
      </c>
      <c r="K26" s="28">
        <f t="shared" si="27"/>
        <v>1650</v>
      </c>
      <c r="L26" s="29">
        <f t="shared" si="28"/>
        <v>7.2075377740502429</v>
      </c>
      <c r="M26" s="4"/>
      <c r="N26" s="4"/>
      <c r="O26" s="317" t="s">
        <v>71</v>
      </c>
      <c r="P26" s="43" t="s">
        <v>72</v>
      </c>
      <c r="Q26" s="44" t="s">
        <v>73</v>
      </c>
      <c r="R26" s="44" t="s">
        <v>74</v>
      </c>
      <c r="S26" s="107">
        <f t="shared" si="29"/>
        <v>618.75</v>
      </c>
      <c r="T26" s="107">
        <f t="shared" si="30"/>
        <v>825</v>
      </c>
      <c r="U26" s="145">
        <v>1650</v>
      </c>
      <c r="V26" s="107">
        <f t="shared" si="31"/>
        <v>2475</v>
      </c>
      <c r="W26" s="107">
        <f t="shared" si="32"/>
        <v>3300</v>
      </c>
      <c r="X26" s="61">
        <f t="shared" si="10"/>
        <v>1650</v>
      </c>
      <c r="Y26" s="32">
        <f t="shared" si="11"/>
        <v>0</v>
      </c>
      <c r="Z26" s="32">
        <f t="shared" si="45"/>
        <v>0</v>
      </c>
      <c r="AA26" s="32">
        <f t="shared" si="34"/>
        <v>0</v>
      </c>
      <c r="AB26" s="51"/>
      <c r="AC26" s="36">
        <v>1476949</v>
      </c>
      <c r="AD26" s="37">
        <v>228927</v>
      </c>
      <c r="AE26" s="49">
        <v>0.5</v>
      </c>
      <c r="AF26" s="38">
        <f t="shared" si="35"/>
        <v>7.2075377740502429</v>
      </c>
      <c r="AG26" s="38">
        <f t="shared" si="36"/>
        <v>1650</v>
      </c>
      <c r="AH26" s="38"/>
      <c r="AI26" s="148">
        <v>15.5</v>
      </c>
      <c r="AJ26" s="149">
        <v>23.6</v>
      </c>
      <c r="AK26" s="4"/>
      <c r="AL26" s="40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5" customHeight="1">
      <c r="A27" s="22"/>
      <c r="B27" s="325"/>
      <c r="C27" s="50" t="str">
        <f t="shared" si="22"/>
        <v>FALA BRASIL - EDIÇÃO DE SÁBADO</v>
      </c>
      <c r="D27" s="42" t="str">
        <f t="shared" si="23"/>
        <v>SÁB</v>
      </c>
      <c r="E27" s="42" t="str">
        <f t="shared" si="24"/>
        <v>07H30</v>
      </c>
      <c r="F27" s="25"/>
      <c r="G27" s="26"/>
      <c r="H27" s="106">
        <f t="shared" ref="H27:I27" si="48">AI27</f>
        <v>15.5</v>
      </c>
      <c r="I27" s="106">
        <f t="shared" si="48"/>
        <v>23.6</v>
      </c>
      <c r="J27" s="28">
        <f t="shared" si="26"/>
        <v>228927</v>
      </c>
      <c r="K27" s="28">
        <f t="shared" si="27"/>
        <v>1832</v>
      </c>
      <c r="L27" s="29">
        <f t="shared" si="28"/>
        <v>8.0025510315515422</v>
      </c>
      <c r="M27" s="4"/>
      <c r="N27" s="4"/>
      <c r="O27" s="315"/>
      <c r="P27" s="43" t="s">
        <v>75</v>
      </c>
      <c r="Q27" s="44" t="s">
        <v>73</v>
      </c>
      <c r="R27" s="44" t="s">
        <v>76</v>
      </c>
      <c r="S27" s="107">
        <f t="shared" si="29"/>
        <v>687</v>
      </c>
      <c r="T27" s="107">
        <f t="shared" si="30"/>
        <v>916</v>
      </c>
      <c r="U27" s="145">
        <v>1832</v>
      </c>
      <c r="V27" s="107">
        <f t="shared" si="31"/>
        <v>2748</v>
      </c>
      <c r="W27" s="107">
        <f t="shared" si="32"/>
        <v>3664</v>
      </c>
      <c r="X27" s="61">
        <f t="shared" si="10"/>
        <v>1832</v>
      </c>
      <c r="Y27" s="32">
        <f t="shared" si="11"/>
        <v>0</v>
      </c>
      <c r="Z27" s="32">
        <f t="shared" si="45"/>
        <v>0</v>
      </c>
      <c r="AA27" s="32">
        <f t="shared" si="34"/>
        <v>0</v>
      </c>
      <c r="AB27" s="51"/>
      <c r="AC27" s="36">
        <v>1476949</v>
      </c>
      <c r="AD27" s="37">
        <v>228927</v>
      </c>
      <c r="AE27" s="49">
        <v>0.5</v>
      </c>
      <c r="AF27" s="38">
        <f t="shared" si="35"/>
        <v>8.0025510315515422</v>
      </c>
      <c r="AG27" s="38">
        <f t="shared" si="36"/>
        <v>1832</v>
      </c>
      <c r="AH27" s="38"/>
      <c r="AI27" s="148">
        <v>15.5</v>
      </c>
      <c r="AJ27" s="149">
        <v>23.6</v>
      </c>
      <c r="AK27" s="4"/>
      <c r="AL27" s="4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5" customHeight="1">
      <c r="A28" s="22"/>
      <c r="B28" s="325"/>
      <c r="C28" s="52" t="str">
        <f t="shared" si="22"/>
        <v>BALANÇO GERAL SC - ED SÁBADO - ESTADUAL (1)</v>
      </c>
      <c r="D28" s="24" t="str">
        <f t="shared" si="23"/>
        <v>SÁB</v>
      </c>
      <c r="E28" s="24" t="str">
        <f t="shared" si="24"/>
        <v>12H00</v>
      </c>
      <c r="F28" s="25"/>
      <c r="G28" s="26"/>
      <c r="H28" s="106">
        <f t="shared" ref="H28:I28" si="49">AI28</f>
        <v>15.5</v>
      </c>
      <c r="I28" s="106">
        <f t="shared" si="49"/>
        <v>23.6</v>
      </c>
      <c r="J28" s="28">
        <f t="shared" si="26"/>
        <v>228927</v>
      </c>
      <c r="K28" s="28">
        <f t="shared" si="27"/>
        <v>2889</v>
      </c>
      <c r="L28" s="29">
        <f t="shared" si="28"/>
        <v>12.619743411655243</v>
      </c>
      <c r="M28" s="4"/>
      <c r="N28" s="4"/>
      <c r="O28" s="315"/>
      <c r="P28" s="43" t="s">
        <v>77</v>
      </c>
      <c r="Q28" s="44" t="s">
        <v>73</v>
      </c>
      <c r="R28" s="44" t="s">
        <v>78</v>
      </c>
      <c r="S28" s="107">
        <f t="shared" si="29"/>
        <v>1083.375</v>
      </c>
      <c r="T28" s="107">
        <f t="shared" si="30"/>
        <v>1877.8500000000001</v>
      </c>
      <c r="U28" s="145">
        <v>2889</v>
      </c>
      <c r="V28" s="107">
        <f t="shared" si="31"/>
        <v>4333.5</v>
      </c>
      <c r="W28" s="107">
        <f t="shared" si="32"/>
        <v>5778</v>
      </c>
      <c r="X28" s="61">
        <f t="shared" si="10"/>
        <v>2889</v>
      </c>
      <c r="Y28" s="32">
        <f t="shared" si="11"/>
        <v>0</v>
      </c>
      <c r="Z28" s="32">
        <f>IFERROR(IF(VLOOKUP(P28,$C$8:$F$52,4,0)&lt;&gt;0,VLOOKUP(P28,C28:K78,9,0)/VLOOKUP(P28,C28:H78,6,0),0),"")</f>
        <v>0</v>
      </c>
      <c r="AA28" s="32">
        <f t="shared" si="34"/>
        <v>0</v>
      </c>
      <c r="AB28" s="51"/>
      <c r="AC28" s="36">
        <v>1476949</v>
      </c>
      <c r="AD28" s="37">
        <v>228927</v>
      </c>
      <c r="AE28" s="49">
        <v>0.65</v>
      </c>
      <c r="AF28" s="38">
        <f t="shared" si="35"/>
        <v>12.619743411655245</v>
      </c>
      <c r="AG28" s="38">
        <f t="shared" si="36"/>
        <v>2889</v>
      </c>
      <c r="AH28" s="38"/>
      <c r="AI28" s="148">
        <v>15.5</v>
      </c>
      <c r="AJ28" s="149">
        <v>23.6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5.75" customHeight="1">
      <c r="A29" s="22"/>
      <c r="B29" s="325"/>
      <c r="C29" s="52" t="str">
        <f t="shared" si="22"/>
        <v>CLUBE DA BOLA</v>
      </c>
      <c r="D29" s="24" t="str">
        <f t="shared" si="23"/>
        <v>SÁB</v>
      </c>
      <c r="E29" s="24" t="str">
        <f t="shared" si="24"/>
        <v>13H30</v>
      </c>
      <c r="F29" s="25"/>
      <c r="G29" s="26"/>
      <c r="H29" s="106">
        <f t="shared" ref="H29:I29" si="50">AI29</f>
        <v>15.5</v>
      </c>
      <c r="I29" s="106">
        <f t="shared" si="50"/>
        <v>23.6</v>
      </c>
      <c r="J29" s="28">
        <f t="shared" si="26"/>
        <v>228927</v>
      </c>
      <c r="K29" s="28">
        <f t="shared" si="27"/>
        <v>2695</v>
      </c>
      <c r="L29" s="29">
        <f t="shared" si="28"/>
        <v>11.772311697615397</v>
      </c>
      <c r="M29" s="4"/>
      <c r="N29" s="4"/>
      <c r="O29" s="315"/>
      <c r="P29" s="43" t="s">
        <v>79</v>
      </c>
      <c r="Q29" s="44" t="s">
        <v>73</v>
      </c>
      <c r="R29" s="44" t="s">
        <v>80</v>
      </c>
      <c r="S29" s="107">
        <f t="shared" si="29"/>
        <v>1010.625</v>
      </c>
      <c r="T29" s="107">
        <f t="shared" si="30"/>
        <v>1751.75</v>
      </c>
      <c r="U29" s="145">
        <v>2695</v>
      </c>
      <c r="V29" s="107">
        <f t="shared" si="31"/>
        <v>4042.5</v>
      </c>
      <c r="W29" s="107">
        <f t="shared" si="32"/>
        <v>5390</v>
      </c>
      <c r="X29" s="61">
        <f t="shared" si="10"/>
        <v>2695</v>
      </c>
      <c r="Y29" s="32">
        <f t="shared" si="11"/>
        <v>0</v>
      </c>
      <c r="Z29" s="32">
        <f t="shared" ref="Z29:Z33" si="51">IFERROR(IF(VLOOKUP(P29,$C$8:$F$52,4,0)&lt;&gt;0,VLOOKUP(P29,C28:K79,9,0)/VLOOKUP(P29,C28:H79,6,0),0),"")</f>
        <v>0</v>
      </c>
      <c r="AA29" s="32">
        <f t="shared" si="34"/>
        <v>0</v>
      </c>
      <c r="AB29" s="51"/>
      <c r="AC29" s="36">
        <v>1476949</v>
      </c>
      <c r="AD29" s="37">
        <v>228927</v>
      </c>
      <c r="AE29" s="49">
        <v>0.65</v>
      </c>
      <c r="AF29" s="38">
        <f t="shared" si="35"/>
        <v>11.772311697615397</v>
      </c>
      <c r="AG29" s="38">
        <f t="shared" si="36"/>
        <v>2695</v>
      </c>
      <c r="AH29" s="38"/>
      <c r="AI29" s="148">
        <v>15.5</v>
      </c>
      <c r="AJ29" s="149">
        <v>23.6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5.75" customHeight="1">
      <c r="A30" s="22"/>
      <c r="B30" s="325"/>
      <c r="C30" s="53" t="str">
        <f t="shared" si="22"/>
        <v>CINE AVENTURA</v>
      </c>
      <c r="D30" s="42" t="str">
        <f t="shared" si="23"/>
        <v>SÁB</v>
      </c>
      <c r="E30" s="42" t="str">
        <f t="shared" si="24"/>
        <v>15H00</v>
      </c>
      <c r="F30" s="25"/>
      <c r="G30" s="26"/>
      <c r="H30" s="106">
        <f t="shared" ref="H30:I30" si="52">AI30</f>
        <v>15.5</v>
      </c>
      <c r="I30" s="106">
        <f t="shared" si="52"/>
        <v>23.6</v>
      </c>
      <c r="J30" s="28">
        <f t="shared" si="26"/>
        <v>228927</v>
      </c>
      <c r="K30" s="28">
        <f t="shared" si="27"/>
        <v>1204</v>
      </c>
      <c r="L30" s="29">
        <f t="shared" si="28"/>
        <v>5.2593184727009046</v>
      </c>
      <c r="M30" s="4"/>
      <c r="N30" s="4"/>
      <c r="O30" s="315"/>
      <c r="P30" s="54" t="s">
        <v>81</v>
      </c>
      <c r="Q30" s="44" t="s">
        <v>73</v>
      </c>
      <c r="R30" s="44" t="s">
        <v>82</v>
      </c>
      <c r="S30" s="107">
        <f t="shared" si="29"/>
        <v>451.5</v>
      </c>
      <c r="T30" s="107">
        <f t="shared" si="30"/>
        <v>782.6</v>
      </c>
      <c r="U30" s="145">
        <v>1204</v>
      </c>
      <c r="V30" s="107">
        <f t="shared" si="31"/>
        <v>1806</v>
      </c>
      <c r="W30" s="107">
        <f t="shared" si="32"/>
        <v>2408</v>
      </c>
      <c r="X30" s="61">
        <f t="shared" si="10"/>
        <v>1204</v>
      </c>
      <c r="Y30" s="32">
        <f t="shared" si="11"/>
        <v>0</v>
      </c>
      <c r="Z30" s="32">
        <f t="shared" si="51"/>
        <v>0</v>
      </c>
      <c r="AA30" s="32">
        <f t="shared" si="34"/>
        <v>0</v>
      </c>
      <c r="AB30" s="51"/>
      <c r="AC30" s="36">
        <v>1476949</v>
      </c>
      <c r="AD30" s="37">
        <v>228927</v>
      </c>
      <c r="AE30" s="49">
        <v>0.65</v>
      </c>
      <c r="AF30" s="38">
        <f t="shared" si="35"/>
        <v>5.2593184727009046</v>
      </c>
      <c r="AG30" s="38">
        <f t="shared" si="36"/>
        <v>1204</v>
      </c>
      <c r="AH30" s="38"/>
      <c r="AI30" s="148">
        <v>15.5</v>
      </c>
      <c r="AJ30" s="149">
        <v>23.6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5.75" customHeight="1">
      <c r="A31" s="22"/>
      <c r="B31" s="325"/>
      <c r="C31" s="53" t="str">
        <f t="shared" si="22"/>
        <v>CIDADE ALERTA - EDIÇÃO DE SÁBADO 1</v>
      </c>
      <c r="D31" s="42" t="str">
        <f t="shared" si="23"/>
        <v>SÁB</v>
      </c>
      <c r="E31" s="42" t="str">
        <f t="shared" si="24"/>
        <v>17H00</v>
      </c>
      <c r="F31" s="25"/>
      <c r="G31" s="26"/>
      <c r="H31" s="106">
        <f t="shared" ref="H31:I31" si="53">AI31</f>
        <v>15.5</v>
      </c>
      <c r="I31" s="106">
        <f t="shared" si="53"/>
        <v>23.6</v>
      </c>
      <c r="J31" s="28">
        <f t="shared" si="26"/>
        <v>228927</v>
      </c>
      <c r="K31" s="28">
        <f t="shared" si="27"/>
        <v>2241</v>
      </c>
      <c r="L31" s="29">
        <f t="shared" si="28"/>
        <v>9.7891467585736933</v>
      </c>
      <c r="M31" s="4"/>
      <c r="N31" s="4"/>
      <c r="O31" s="315"/>
      <c r="P31" s="43" t="s">
        <v>83</v>
      </c>
      <c r="Q31" s="44" t="s">
        <v>73</v>
      </c>
      <c r="R31" s="44" t="s">
        <v>84</v>
      </c>
      <c r="S31" s="107">
        <f t="shared" si="29"/>
        <v>840.375</v>
      </c>
      <c r="T31" s="107">
        <f t="shared" si="30"/>
        <v>1456.65</v>
      </c>
      <c r="U31" s="145">
        <v>2241</v>
      </c>
      <c r="V31" s="107">
        <f t="shared" si="31"/>
        <v>3361.5</v>
      </c>
      <c r="W31" s="107">
        <f t="shared" si="32"/>
        <v>4482</v>
      </c>
      <c r="X31" s="61">
        <f t="shared" si="10"/>
        <v>2241</v>
      </c>
      <c r="Y31" s="32">
        <f t="shared" si="11"/>
        <v>0</v>
      </c>
      <c r="Z31" s="32">
        <f t="shared" si="51"/>
        <v>0</v>
      </c>
      <c r="AA31" s="32">
        <f t="shared" si="34"/>
        <v>0</v>
      </c>
      <c r="AB31" s="51"/>
      <c r="AC31" s="36">
        <v>1476949</v>
      </c>
      <c r="AD31" s="37">
        <v>228927</v>
      </c>
      <c r="AE31" s="49">
        <v>0.65</v>
      </c>
      <c r="AF31" s="38">
        <f t="shared" si="35"/>
        <v>9.7891467585736933</v>
      </c>
      <c r="AG31" s="38">
        <f t="shared" si="36"/>
        <v>2241</v>
      </c>
      <c r="AH31" s="38"/>
      <c r="AI31" s="148">
        <v>15.5</v>
      </c>
      <c r="AJ31" s="149">
        <v>23.6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5.75" customHeight="1">
      <c r="A32" s="22"/>
      <c r="B32" s="325"/>
      <c r="C32" s="53" t="str">
        <f t="shared" si="22"/>
        <v>JORNAL DA RECORD - EDIÇÃO DE SÁBADO</v>
      </c>
      <c r="D32" s="42" t="str">
        <f t="shared" si="23"/>
        <v>SÁB</v>
      </c>
      <c r="E32" s="42" t="str">
        <f t="shared" si="24"/>
        <v>19H45</v>
      </c>
      <c r="F32" s="25"/>
      <c r="G32" s="26"/>
      <c r="H32" s="106">
        <f t="shared" ref="H32:I32" si="54">AI32</f>
        <v>15.5</v>
      </c>
      <c r="I32" s="106">
        <f t="shared" si="54"/>
        <v>23.6</v>
      </c>
      <c r="J32" s="28">
        <f t="shared" si="26"/>
        <v>228927</v>
      </c>
      <c r="K32" s="28">
        <f t="shared" si="27"/>
        <v>5150</v>
      </c>
      <c r="L32" s="29">
        <f t="shared" si="28"/>
        <v>22.49625426445985</v>
      </c>
      <c r="M32" s="4"/>
      <c r="N32" s="4"/>
      <c r="O32" s="315"/>
      <c r="P32" s="43" t="s">
        <v>85</v>
      </c>
      <c r="Q32" s="44" t="s">
        <v>73</v>
      </c>
      <c r="R32" s="44" t="s">
        <v>86</v>
      </c>
      <c r="S32" s="107">
        <f t="shared" si="29"/>
        <v>1931.25</v>
      </c>
      <c r="T32" s="107">
        <f t="shared" si="30"/>
        <v>3347.5</v>
      </c>
      <c r="U32" s="145">
        <v>5150</v>
      </c>
      <c r="V32" s="107">
        <f t="shared" si="31"/>
        <v>7725</v>
      </c>
      <c r="W32" s="107">
        <f t="shared" si="32"/>
        <v>10300</v>
      </c>
      <c r="X32" s="61">
        <f t="shared" si="10"/>
        <v>5150</v>
      </c>
      <c r="Y32" s="32">
        <f t="shared" si="11"/>
        <v>0</v>
      </c>
      <c r="Z32" s="32">
        <f t="shared" si="51"/>
        <v>0</v>
      </c>
      <c r="AA32" s="32">
        <f t="shared" si="34"/>
        <v>0</v>
      </c>
      <c r="AB32" s="40"/>
      <c r="AC32" s="36">
        <v>1476949</v>
      </c>
      <c r="AD32" s="37">
        <v>228927</v>
      </c>
      <c r="AE32" s="49">
        <v>0.65</v>
      </c>
      <c r="AF32" s="38">
        <f t="shared" si="35"/>
        <v>22.49625426445985</v>
      </c>
      <c r="AG32" s="38">
        <f t="shared" si="36"/>
        <v>5150</v>
      </c>
      <c r="AH32" s="38"/>
      <c r="AI32" s="148">
        <v>15.5</v>
      </c>
      <c r="AJ32" s="149">
        <v>23.6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</row>
    <row r="33" spans="1:55" ht="15.75" customHeight="1">
      <c r="A33" s="22"/>
      <c r="B33" s="325"/>
      <c r="C33" s="53" t="str">
        <f t="shared" si="22"/>
        <v xml:space="preserve">NOVELA 3 - MELHORES MOMENTOS </v>
      </c>
      <c r="D33" s="42" t="str">
        <f t="shared" si="23"/>
        <v>SAB</v>
      </c>
      <c r="E33" s="42" t="str">
        <f t="shared" si="24"/>
        <v>21H00</v>
      </c>
      <c r="F33" s="25"/>
      <c r="G33" s="26"/>
      <c r="H33" s="106">
        <f t="shared" ref="H33:I33" si="55">AI33</f>
        <v>15.5</v>
      </c>
      <c r="I33" s="106">
        <f t="shared" si="55"/>
        <v>23.6</v>
      </c>
      <c r="J33" s="28">
        <f t="shared" si="26"/>
        <v>228927</v>
      </c>
      <c r="K33" s="28">
        <f t="shared" si="27"/>
        <v>3019</v>
      </c>
      <c r="L33" s="29">
        <f t="shared" si="28"/>
        <v>13.187610024156172</v>
      </c>
      <c r="M33" s="4"/>
      <c r="N33" s="4"/>
      <c r="O33" s="315"/>
      <c r="P33" s="43" t="s">
        <v>87</v>
      </c>
      <c r="Q33" s="44" t="s">
        <v>88</v>
      </c>
      <c r="R33" s="44" t="s">
        <v>59</v>
      </c>
      <c r="S33" s="107">
        <f t="shared" si="29"/>
        <v>1132.125</v>
      </c>
      <c r="T33" s="107">
        <f t="shared" si="30"/>
        <v>1962.3500000000001</v>
      </c>
      <c r="U33" s="145">
        <v>3019</v>
      </c>
      <c r="V33" s="107">
        <f t="shared" si="31"/>
        <v>4528.5</v>
      </c>
      <c r="W33" s="107">
        <f t="shared" si="32"/>
        <v>6038</v>
      </c>
      <c r="X33" s="61">
        <f t="shared" si="10"/>
        <v>3019</v>
      </c>
      <c r="Y33" s="32">
        <f t="shared" si="11"/>
        <v>0</v>
      </c>
      <c r="Z33" s="32">
        <f t="shared" si="51"/>
        <v>0</v>
      </c>
      <c r="AA33" s="32">
        <f t="shared" si="34"/>
        <v>0</v>
      </c>
      <c r="AB33" s="40"/>
      <c r="AC33" s="36">
        <v>1476949</v>
      </c>
      <c r="AD33" s="37">
        <v>228927</v>
      </c>
      <c r="AE33" s="49">
        <v>0.65</v>
      </c>
      <c r="AF33" s="38">
        <f t="shared" si="35"/>
        <v>13.187610024156173</v>
      </c>
      <c r="AG33" s="38">
        <f t="shared" si="36"/>
        <v>3019</v>
      </c>
      <c r="AH33" s="38"/>
      <c r="AI33" s="148">
        <v>15.5</v>
      </c>
      <c r="AJ33" s="149">
        <v>23.6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15.75" customHeight="1">
      <c r="A34" s="22"/>
      <c r="B34" s="330"/>
      <c r="C34" s="53" t="str">
        <f t="shared" si="22"/>
        <v>TELA MÁXIMA</v>
      </c>
      <c r="D34" s="42" t="str">
        <f t="shared" si="23"/>
        <v>SÁB</v>
      </c>
      <c r="E34" s="42" t="str">
        <f t="shared" si="24"/>
        <v>22H30</v>
      </c>
      <c r="F34" s="25"/>
      <c r="G34" s="26"/>
      <c r="H34" s="106">
        <f t="shared" ref="H34:I34" si="56">AI34</f>
        <v>15.5</v>
      </c>
      <c r="I34" s="106">
        <f t="shared" si="56"/>
        <v>23.6</v>
      </c>
      <c r="J34" s="28">
        <f t="shared" si="26"/>
        <v>228927</v>
      </c>
      <c r="K34" s="28">
        <f t="shared" si="27"/>
        <v>1969</v>
      </c>
      <c r="L34" s="29">
        <f t="shared" si="28"/>
        <v>8.6009950770332892</v>
      </c>
      <c r="M34" s="4"/>
      <c r="N34" s="4"/>
      <c r="O34" s="318"/>
      <c r="P34" s="43" t="s">
        <v>89</v>
      </c>
      <c r="Q34" s="44" t="s">
        <v>73</v>
      </c>
      <c r="R34" s="44" t="s">
        <v>90</v>
      </c>
      <c r="S34" s="107">
        <f t="shared" si="29"/>
        <v>738.375</v>
      </c>
      <c r="T34" s="107">
        <f t="shared" si="30"/>
        <v>1279.8500000000001</v>
      </c>
      <c r="U34" s="145">
        <v>1969</v>
      </c>
      <c r="V34" s="107">
        <f t="shared" si="31"/>
        <v>2953.5</v>
      </c>
      <c r="W34" s="107">
        <f t="shared" si="32"/>
        <v>3938</v>
      </c>
      <c r="X34" s="61">
        <f t="shared" si="10"/>
        <v>1969</v>
      </c>
      <c r="Y34" s="32">
        <f t="shared" si="11"/>
        <v>0</v>
      </c>
      <c r="Z34" s="32">
        <f>IFERROR(IF(VLOOKUP(P34,$C$8:$F$52,4,0)&lt;&gt;0,VLOOKUP(P34,C34:K85,9,0)/VLOOKUP(P34,C34:H85,6,0),0),"")</f>
        <v>0</v>
      </c>
      <c r="AA34" s="32">
        <f t="shared" si="34"/>
        <v>0</v>
      </c>
      <c r="AB34" s="40"/>
      <c r="AC34" s="36">
        <v>1476949</v>
      </c>
      <c r="AD34" s="37">
        <v>228927</v>
      </c>
      <c r="AE34" s="49">
        <v>0.65</v>
      </c>
      <c r="AF34" s="38">
        <f t="shared" si="35"/>
        <v>8.6009950770332892</v>
      </c>
      <c r="AG34" s="38">
        <f t="shared" si="36"/>
        <v>1969</v>
      </c>
      <c r="AH34" s="38"/>
      <c r="AI34" s="148">
        <v>15.5</v>
      </c>
      <c r="AJ34" s="149">
        <v>23.6</v>
      </c>
      <c r="AK34" s="40"/>
      <c r="AL34" s="40"/>
      <c r="AM34" s="40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4.25" customHeight="1">
      <c r="A35" s="22"/>
      <c r="B35" s="331" t="s">
        <v>91</v>
      </c>
      <c r="C35" s="52" t="str">
        <f t="shared" si="22"/>
        <v>AGRO SAÚDE E COOPERAÇÃO</v>
      </c>
      <c r="D35" s="24" t="str">
        <f t="shared" si="23"/>
        <v>DOM</v>
      </c>
      <c r="E35" s="24" t="str">
        <f t="shared" si="24"/>
        <v>09H00</v>
      </c>
      <c r="F35" s="25"/>
      <c r="G35" s="26"/>
      <c r="H35" s="106">
        <f t="shared" ref="H35:I35" si="57">AI35</f>
        <v>15.5</v>
      </c>
      <c r="I35" s="106">
        <f t="shared" si="57"/>
        <v>23.6</v>
      </c>
      <c r="J35" s="28">
        <f t="shared" si="26"/>
        <v>228927</v>
      </c>
      <c r="K35" s="28">
        <f t="shared" si="27"/>
        <v>1478</v>
      </c>
      <c r="L35" s="29">
        <f t="shared" si="28"/>
        <v>6.4562065636643995</v>
      </c>
      <c r="M35" s="4"/>
      <c r="N35" s="4"/>
      <c r="O35" s="317" t="s">
        <v>91</v>
      </c>
      <c r="P35" s="43" t="s">
        <v>92</v>
      </c>
      <c r="Q35" s="44" t="s">
        <v>93</v>
      </c>
      <c r="R35" s="44" t="s">
        <v>94</v>
      </c>
      <c r="S35" s="107">
        <f t="shared" si="29"/>
        <v>554.25</v>
      </c>
      <c r="T35" s="107">
        <f t="shared" si="30"/>
        <v>960.7</v>
      </c>
      <c r="U35" s="145">
        <v>1478</v>
      </c>
      <c r="V35" s="107">
        <f t="shared" si="31"/>
        <v>2217</v>
      </c>
      <c r="W35" s="107">
        <f t="shared" si="32"/>
        <v>2956</v>
      </c>
      <c r="X35" s="61">
        <f t="shared" si="10"/>
        <v>1478</v>
      </c>
      <c r="Y35" s="32">
        <f t="shared" si="11"/>
        <v>0</v>
      </c>
      <c r="Z35" s="32">
        <f>IFERROR(IF(VLOOKUP(P35,$C$8:$F$52,4,0)&lt;&gt;0,VLOOKUP(P35,C35:K87,9,0)/VLOOKUP(P35,C35:H87,6,0),0),"")</f>
        <v>0</v>
      </c>
      <c r="AA35" s="32">
        <f t="shared" si="34"/>
        <v>0</v>
      </c>
      <c r="AB35" s="51"/>
      <c r="AC35" s="36">
        <v>1476949</v>
      </c>
      <c r="AD35" s="37">
        <v>228927</v>
      </c>
      <c r="AE35" s="49">
        <v>0.65</v>
      </c>
      <c r="AF35" s="38">
        <f t="shared" si="35"/>
        <v>6.4562065636643995</v>
      </c>
      <c r="AG35" s="38">
        <f t="shared" si="36"/>
        <v>1478</v>
      </c>
      <c r="AH35" s="38"/>
      <c r="AI35" s="148">
        <v>15.5</v>
      </c>
      <c r="AJ35" s="149">
        <v>23.6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5.75" customHeight="1">
      <c r="A36" s="22"/>
      <c r="B36" s="332"/>
      <c r="C36" s="56"/>
      <c r="D36" s="24" t="str">
        <f t="shared" si="23"/>
        <v/>
      </c>
      <c r="E36" s="24" t="str">
        <f t="shared" si="24"/>
        <v/>
      </c>
      <c r="F36" s="25"/>
      <c r="G36" s="26"/>
      <c r="H36" s="106">
        <f t="shared" ref="H36:I36" si="58">AI36</f>
        <v>0</v>
      </c>
      <c r="I36" s="106">
        <f t="shared" si="58"/>
        <v>0</v>
      </c>
      <c r="J36" s="28"/>
      <c r="K36" s="28" t="str">
        <f t="shared" si="27"/>
        <v/>
      </c>
      <c r="L36" s="29" t="str">
        <f t="shared" si="28"/>
        <v/>
      </c>
      <c r="M36" s="4"/>
      <c r="N36" s="4"/>
      <c r="O36" s="315"/>
      <c r="P36" s="43"/>
      <c r="Q36" s="44"/>
      <c r="R36" s="44"/>
      <c r="S36" s="107"/>
      <c r="T36" s="107"/>
      <c r="U36" s="145" t="s">
        <v>122</v>
      </c>
      <c r="V36" s="107"/>
      <c r="W36" s="107"/>
      <c r="X36" s="61" t="str">
        <f t="shared" si="10"/>
        <v/>
      </c>
      <c r="Y36" s="32" t="str">
        <f t="shared" si="11"/>
        <v/>
      </c>
      <c r="Z36" s="32" t="str">
        <f t="shared" ref="Z36:Z39" si="59">IFERROR(IF(VLOOKUP(P36,$C$8:$F$52,4,0)&lt;&gt;0,VLOOKUP(P36,C35:K88,9,0)/VLOOKUP(P36,C35:H88,6,0),0),"")</f>
        <v/>
      </c>
      <c r="AA36" s="32" t="str">
        <f t="shared" si="34"/>
        <v/>
      </c>
      <c r="AB36" s="51"/>
      <c r="AC36" s="36"/>
      <c r="AD36" s="37"/>
      <c r="AE36" s="49"/>
      <c r="AF36" s="38"/>
      <c r="AG36" s="38" t="str">
        <f t="shared" si="36"/>
        <v/>
      </c>
      <c r="AH36" s="38"/>
      <c r="AI36" s="148"/>
      <c r="AJ36" s="149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5" customHeight="1">
      <c r="A37" s="22"/>
      <c r="B37" s="332"/>
      <c r="C37" s="56"/>
      <c r="D37" s="24" t="str">
        <f t="shared" si="23"/>
        <v/>
      </c>
      <c r="E37" s="24" t="str">
        <f t="shared" si="24"/>
        <v/>
      </c>
      <c r="F37" s="25"/>
      <c r="G37" s="26"/>
      <c r="H37" s="106">
        <f t="shared" ref="H37:I37" si="60">AI37</f>
        <v>0</v>
      </c>
      <c r="I37" s="106">
        <f t="shared" si="60"/>
        <v>0</v>
      </c>
      <c r="J37" s="28"/>
      <c r="K37" s="28" t="str">
        <f t="shared" si="27"/>
        <v/>
      </c>
      <c r="L37" s="29" t="str">
        <f t="shared" si="28"/>
        <v/>
      </c>
      <c r="M37" s="4"/>
      <c r="N37" s="4"/>
      <c r="O37" s="315"/>
      <c r="P37" s="43"/>
      <c r="Q37" s="44"/>
      <c r="R37" s="44"/>
      <c r="S37" s="107"/>
      <c r="T37" s="107"/>
      <c r="U37" s="145" t="s">
        <v>122</v>
      </c>
      <c r="V37" s="107"/>
      <c r="W37" s="107"/>
      <c r="X37" s="61" t="str">
        <f t="shared" si="10"/>
        <v/>
      </c>
      <c r="Y37" s="32" t="str">
        <f t="shared" si="11"/>
        <v/>
      </c>
      <c r="Z37" s="32" t="str">
        <f t="shared" si="59"/>
        <v/>
      </c>
      <c r="AA37" s="32" t="str">
        <f t="shared" si="34"/>
        <v/>
      </c>
      <c r="AB37" s="51"/>
      <c r="AC37" s="36"/>
      <c r="AD37" s="37"/>
      <c r="AE37" s="49"/>
      <c r="AF37" s="38"/>
      <c r="AG37" s="38" t="str">
        <f t="shared" si="36"/>
        <v/>
      </c>
      <c r="AH37" s="38"/>
      <c r="AI37" s="148"/>
      <c r="AJ37" s="149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5.75" customHeight="1">
      <c r="A38" s="55"/>
      <c r="B38" s="332"/>
      <c r="C38" s="58" t="str">
        <f t="shared" ref="C38:C42" si="61">P38</f>
        <v>CINE MAIOR</v>
      </c>
      <c r="D38" s="42" t="str">
        <f t="shared" si="23"/>
        <v>DOM</v>
      </c>
      <c r="E38" s="42" t="str">
        <f t="shared" si="24"/>
        <v>14H00</v>
      </c>
      <c r="F38" s="25"/>
      <c r="G38" s="26"/>
      <c r="H38" s="106">
        <f t="shared" ref="H38:I38" si="62">AI38</f>
        <v>15.5</v>
      </c>
      <c r="I38" s="106">
        <f t="shared" si="62"/>
        <v>23.6</v>
      </c>
      <c r="J38" s="28">
        <f t="shared" ref="J38:J46" si="63">AD38</f>
        <v>228927</v>
      </c>
      <c r="K38" s="28">
        <f t="shared" si="27"/>
        <v>2133</v>
      </c>
      <c r="L38" s="29">
        <f t="shared" si="28"/>
        <v>9.3173806497267684</v>
      </c>
      <c r="M38" s="4"/>
      <c r="N38" s="4"/>
      <c r="O38" s="315"/>
      <c r="P38" s="43" t="s">
        <v>98</v>
      </c>
      <c r="Q38" s="44" t="s">
        <v>93</v>
      </c>
      <c r="R38" s="44" t="s">
        <v>46</v>
      </c>
      <c r="S38" s="107">
        <f t="shared" ref="S38:S42" si="64">IF(U38="","",(U38*0.375))</f>
        <v>799.875</v>
      </c>
      <c r="T38" s="107">
        <f t="shared" ref="T38:T46" si="65">IF(U38="","",(U38*AE38))</f>
        <v>1386.45</v>
      </c>
      <c r="U38" s="145">
        <v>2133</v>
      </c>
      <c r="V38" s="107">
        <f t="shared" ref="V38:V46" si="66">IF(U38="","",(U38*1.5))</f>
        <v>3199.5</v>
      </c>
      <c r="W38" s="107">
        <f t="shared" ref="W38:W46" si="67">IF(U38="","",(U38*2))</f>
        <v>4266</v>
      </c>
      <c r="X38" s="61">
        <f t="shared" si="10"/>
        <v>2133</v>
      </c>
      <c r="Y38" s="32">
        <f t="shared" si="11"/>
        <v>0</v>
      </c>
      <c r="Z38" s="32">
        <f t="shared" si="59"/>
        <v>0</v>
      </c>
      <c r="AA38" s="32">
        <f t="shared" si="34"/>
        <v>0</v>
      </c>
      <c r="AB38" s="51"/>
      <c r="AC38" s="36">
        <v>1476949</v>
      </c>
      <c r="AD38" s="37">
        <v>228927</v>
      </c>
      <c r="AE38" s="49">
        <v>0.65</v>
      </c>
      <c r="AF38" s="38">
        <f t="shared" ref="AF38:AF46" si="68">U38/AD38*1000</f>
        <v>9.3173806497267684</v>
      </c>
      <c r="AG38" s="38">
        <f t="shared" si="36"/>
        <v>2133</v>
      </c>
      <c r="AH38" s="38"/>
      <c r="AI38" s="148">
        <v>15.5</v>
      </c>
      <c r="AJ38" s="149">
        <v>23.6</v>
      </c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5.75" customHeight="1">
      <c r="A39" s="55"/>
      <c r="B39" s="332"/>
      <c r="C39" s="58" t="str">
        <f t="shared" si="61"/>
        <v>HORA DO FARO</v>
      </c>
      <c r="D39" s="42" t="str">
        <f t="shared" si="23"/>
        <v>DOM</v>
      </c>
      <c r="E39" s="42" t="str">
        <f t="shared" si="24"/>
        <v>15H45</v>
      </c>
      <c r="F39" s="25"/>
      <c r="G39" s="26"/>
      <c r="H39" s="106">
        <f t="shared" ref="H39:I39" si="69">AI39</f>
        <v>15.5</v>
      </c>
      <c r="I39" s="106">
        <f t="shared" si="69"/>
        <v>23.6</v>
      </c>
      <c r="J39" s="28">
        <f t="shared" si="63"/>
        <v>228927</v>
      </c>
      <c r="K39" s="28">
        <f t="shared" si="27"/>
        <v>2924</v>
      </c>
      <c r="L39" s="29">
        <f t="shared" si="28"/>
        <v>12.77263057655934</v>
      </c>
      <c r="M39" s="4"/>
      <c r="N39" s="4"/>
      <c r="O39" s="315"/>
      <c r="P39" s="43" t="s">
        <v>99</v>
      </c>
      <c r="Q39" s="44" t="s">
        <v>93</v>
      </c>
      <c r="R39" s="44" t="s">
        <v>100</v>
      </c>
      <c r="S39" s="107">
        <f t="shared" si="64"/>
        <v>1096.5</v>
      </c>
      <c r="T39" s="107">
        <f t="shared" si="65"/>
        <v>1900.6000000000001</v>
      </c>
      <c r="U39" s="145">
        <v>2924</v>
      </c>
      <c r="V39" s="107">
        <f t="shared" si="66"/>
        <v>4386</v>
      </c>
      <c r="W39" s="107">
        <f t="shared" si="67"/>
        <v>5848</v>
      </c>
      <c r="X39" s="61">
        <f t="shared" si="10"/>
        <v>2924</v>
      </c>
      <c r="Y39" s="32">
        <f t="shared" si="11"/>
        <v>0</v>
      </c>
      <c r="Z39" s="32">
        <f t="shared" si="59"/>
        <v>0</v>
      </c>
      <c r="AA39" s="32">
        <f t="shared" si="34"/>
        <v>0</v>
      </c>
      <c r="AB39" s="51"/>
      <c r="AC39" s="36">
        <v>1476949</v>
      </c>
      <c r="AD39" s="37">
        <v>228927</v>
      </c>
      <c r="AE39" s="49">
        <v>0.65</v>
      </c>
      <c r="AF39" s="38">
        <f t="shared" si="68"/>
        <v>12.77263057655934</v>
      </c>
      <c r="AG39" s="38">
        <f t="shared" si="36"/>
        <v>2924</v>
      </c>
      <c r="AH39" s="38"/>
      <c r="AI39" s="148">
        <v>15.5</v>
      </c>
      <c r="AJ39" s="149">
        <v>23.6</v>
      </c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.75" customHeight="1">
      <c r="A40" s="55"/>
      <c r="B40" s="332"/>
      <c r="C40" s="58" t="str">
        <f t="shared" si="61"/>
        <v>DOMINGO ESPETACULAR</v>
      </c>
      <c r="D40" s="42" t="str">
        <f t="shared" si="23"/>
        <v>DOM</v>
      </c>
      <c r="E40" s="42" t="str">
        <f t="shared" si="24"/>
        <v>19H45</v>
      </c>
      <c r="F40" s="25"/>
      <c r="G40" s="26"/>
      <c r="H40" s="106">
        <f t="shared" ref="H40:I40" si="70">AI40</f>
        <v>15.5</v>
      </c>
      <c r="I40" s="106">
        <f t="shared" si="70"/>
        <v>23.6</v>
      </c>
      <c r="J40" s="28">
        <f t="shared" si="63"/>
        <v>228927</v>
      </c>
      <c r="K40" s="28">
        <f t="shared" si="27"/>
        <v>5394</v>
      </c>
      <c r="L40" s="29">
        <f t="shared" si="28"/>
        <v>23.562096214076977</v>
      </c>
      <c r="M40" s="4"/>
      <c r="N40" s="4"/>
      <c r="O40" s="315"/>
      <c r="P40" s="43" t="s">
        <v>101</v>
      </c>
      <c r="Q40" s="44" t="s">
        <v>93</v>
      </c>
      <c r="R40" s="44" t="s">
        <v>86</v>
      </c>
      <c r="S40" s="107">
        <f t="shared" si="64"/>
        <v>2022.75</v>
      </c>
      <c r="T40" s="107">
        <f t="shared" si="65"/>
        <v>3506.1</v>
      </c>
      <c r="U40" s="145">
        <v>5394</v>
      </c>
      <c r="V40" s="107">
        <f t="shared" si="66"/>
        <v>8091</v>
      </c>
      <c r="W40" s="107">
        <f t="shared" si="67"/>
        <v>10788</v>
      </c>
      <c r="X40" s="61">
        <f t="shared" si="10"/>
        <v>5394</v>
      </c>
      <c r="Y40" s="32">
        <f t="shared" si="11"/>
        <v>0</v>
      </c>
      <c r="Z40" s="32">
        <f>IFERROR(IF(VLOOKUP(P40,$C$8:$F$52,4,0)&lt;&gt;0,VLOOKUP(P40,C40:K93,9,0)/VLOOKUP(P40,C40:H93,6,0),0),"")</f>
        <v>0</v>
      </c>
      <c r="AA40" s="32">
        <f t="shared" si="34"/>
        <v>0</v>
      </c>
      <c r="AB40" s="115"/>
      <c r="AC40" s="36">
        <v>1476949</v>
      </c>
      <c r="AD40" s="37">
        <v>228927</v>
      </c>
      <c r="AE40" s="49">
        <v>0.65</v>
      </c>
      <c r="AF40" s="38">
        <f t="shared" si="68"/>
        <v>23.562096214076977</v>
      </c>
      <c r="AG40" s="38">
        <f t="shared" si="36"/>
        <v>5394</v>
      </c>
      <c r="AH40" s="38"/>
      <c r="AI40" s="148">
        <v>15.5</v>
      </c>
      <c r="AJ40" s="149">
        <v>23.6</v>
      </c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5.75" customHeight="1">
      <c r="A41" s="55"/>
      <c r="B41" s="332"/>
      <c r="C41" s="168" t="str">
        <f t="shared" si="61"/>
        <v>CÂMERA RECORD</v>
      </c>
      <c r="D41" s="42" t="str">
        <f t="shared" si="23"/>
        <v>DOM</v>
      </c>
      <c r="E41" s="42" t="str">
        <f t="shared" si="24"/>
        <v>23H30</v>
      </c>
      <c r="F41" s="25"/>
      <c r="G41" s="26"/>
      <c r="H41" s="106">
        <f t="shared" ref="H41:I41" si="71">AI41</f>
        <v>15.5</v>
      </c>
      <c r="I41" s="106">
        <f t="shared" si="71"/>
        <v>23.6</v>
      </c>
      <c r="J41" s="28">
        <f t="shared" si="63"/>
        <v>228927</v>
      </c>
      <c r="K41" s="28">
        <f t="shared" si="27"/>
        <v>2179</v>
      </c>
      <c r="L41" s="29">
        <f t="shared" si="28"/>
        <v>9.5183180664578657</v>
      </c>
      <c r="M41" s="4"/>
      <c r="N41" s="4"/>
      <c r="O41" s="318"/>
      <c r="P41" s="43" t="s">
        <v>102</v>
      </c>
      <c r="Q41" s="44" t="s">
        <v>93</v>
      </c>
      <c r="R41" s="44" t="s">
        <v>103</v>
      </c>
      <c r="S41" s="107">
        <f t="shared" si="64"/>
        <v>817.125</v>
      </c>
      <c r="T41" s="107">
        <f t="shared" si="65"/>
        <v>1416.3500000000001</v>
      </c>
      <c r="U41" s="145">
        <v>2179</v>
      </c>
      <c r="V41" s="107">
        <f t="shared" si="66"/>
        <v>3268.5</v>
      </c>
      <c r="W41" s="107">
        <f t="shared" si="67"/>
        <v>4358</v>
      </c>
      <c r="X41" s="61">
        <f t="shared" si="10"/>
        <v>2179</v>
      </c>
      <c r="Y41" s="32">
        <f t="shared" si="11"/>
        <v>0</v>
      </c>
      <c r="Z41" s="32">
        <f t="shared" ref="Z41:Z42" si="72">IFERROR(IF(VLOOKUP(P41,$C$8:$F$52,4,0)&lt;&gt;0,VLOOKUP(P41,C40:K94,9,0)/VLOOKUP(P41,C40:H94,6,0),0),"")</f>
        <v>0</v>
      </c>
      <c r="AA41" s="32">
        <f t="shared" si="34"/>
        <v>0</v>
      </c>
      <c r="AB41" s="51"/>
      <c r="AC41" s="36">
        <v>1476949</v>
      </c>
      <c r="AD41" s="37">
        <v>228927</v>
      </c>
      <c r="AE41" s="49">
        <v>0.65</v>
      </c>
      <c r="AF41" s="38">
        <f t="shared" si="68"/>
        <v>9.5183180664578657</v>
      </c>
      <c r="AG41" s="38">
        <f t="shared" si="36"/>
        <v>2179</v>
      </c>
      <c r="AH41" s="38"/>
      <c r="AI41" s="148">
        <v>15.5</v>
      </c>
      <c r="AJ41" s="149">
        <v>23.6</v>
      </c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5.75" customHeight="1">
      <c r="A42" s="55"/>
      <c r="B42" s="333"/>
      <c r="C42" s="58" t="str">
        <f t="shared" si="61"/>
        <v>SÉRIE DE DOMINGO</v>
      </c>
      <c r="D42" s="42" t="str">
        <f t="shared" si="23"/>
        <v>DOM</v>
      </c>
      <c r="E42" s="42" t="str">
        <f t="shared" si="24"/>
        <v>00H15</v>
      </c>
      <c r="F42" s="25"/>
      <c r="G42" s="26"/>
      <c r="H42" s="106">
        <f t="shared" ref="H42:I42" si="73">AI42</f>
        <v>15.5</v>
      </c>
      <c r="I42" s="106">
        <f t="shared" si="73"/>
        <v>23.6</v>
      </c>
      <c r="J42" s="28">
        <f t="shared" si="63"/>
        <v>228927</v>
      </c>
      <c r="K42" s="28">
        <f t="shared" si="27"/>
        <v>1005</v>
      </c>
      <c r="L42" s="29">
        <f t="shared" si="28"/>
        <v>4.39004573510333</v>
      </c>
      <c r="M42" s="4"/>
      <c r="N42" s="4"/>
      <c r="O42" s="59"/>
      <c r="P42" s="60" t="s">
        <v>104</v>
      </c>
      <c r="Q42" s="44" t="s">
        <v>93</v>
      </c>
      <c r="R42" s="44" t="s">
        <v>105</v>
      </c>
      <c r="S42" s="107">
        <f t="shared" si="64"/>
        <v>376.875</v>
      </c>
      <c r="T42" s="107">
        <f t="shared" si="65"/>
        <v>653.25</v>
      </c>
      <c r="U42" s="145">
        <v>1005</v>
      </c>
      <c r="V42" s="107">
        <f t="shared" si="66"/>
        <v>1507.5</v>
      </c>
      <c r="W42" s="107">
        <f t="shared" si="67"/>
        <v>2010</v>
      </c>
      <c r="X42" s="61">
        <f t="shared" si="10"/>
        <v>1005</v>
      </c>
      <c r="Y42" s="32">
        <f t="shared" si="11"/>
        <v>0</v>
      </c>
      <c r="Z42" s="32">
        <f t="shared" si="72"/>
        <v>0</v>
      </c>
      <c r="AA42" s="32">
        <f t="shared" si="34"/>
        <v>0</v>
      </c>
      <c r="AB42" s="51"/>
      <c r="AC42" s="36">
        <v>1476949</v>
      </c>
      <c r="AD42" s="37">
        <v>228927</v>
      </c>
      <c r="AE42" s="49">
        <v>0.65</v>
      </c>
      <c r="AF42" s="38">
        <f t="shared" si="68"/>
        <v>4.39004573510333</v>
      </c>
      <c r="AG42" s="38">
        <f t="shared" si="36"/>
        <v>1005</v>
      </c>
      <c r="AH42" s="38"/>
      <c r="AI42" s="148">
        <v>15.5</v>
      </c>
      <c r="AJ42" s="149">
        <v>23.6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15.75" customHeight="1">
      <c r="A43" s="55"/>
      <c r="B43" s="327" t="s">
        <v>106</v>
      </c>
      <c r="C43" s="50" t="str">
        <f>P46</f>
        <v>ABERTURA / ENCERRAMENTO</v>
      </c>
      <c r="D43" s="42" t="str">
        <f t="shared" si="23"/>
        <v>SEG-DOM</v>
      </c>
      <c r="E43" s="42" t="str">
        <f t="shared" si="24"/>
        <v>7H-24H</v>
      </c>
      <c r="F43" s="25"/>
      <c r="G43" s="26"/>
      <c r="H43" s="106">
        <f t="shared" ref="H43:I43" si="74">AI43</f>
        <v>13.3</v>
      </c>
      <c r="I43" s="106">
        <f t="shared" si="74"/>
        <v>29.9</v>
      </c>
      <c r="J43" s="28">
        <f t="shared" si="63"/>
        <v>141787</v>
      </c>
      <c r="K43" s="116">
        <f t="shared" si="27"/>
        <v>2225.64</v>
      </c>
      <c r="L43" s="29">
        <f t="shared" si="28"/>
        <v>15.69706672685084</v>
      </c>
      <c r="M43" s="4"/>
      <c r="N43" s="4"/>
      <c r="O43" s="59"/>
      <c r="P43" s="60" t="s">
        <v>123</v>
      </c>
      <c r="Q43" s="44" t="s">
        <v>66</v>
      </c>
      <c r="R43" s="44" t="s">
        <v>108</v>
      </c>
      <c r="S43" s="109">
        <f t="shared" ref="S43:S46" si="75">IF(U43="","",(U43*0.25))</f>
        <v>238.51</v>
      </c>
      <c r="T43" s="61">
        <f t="shared" si="65"/>
        <v>620.12599999999998</v>
      </c>
      <c r="U43" s="117">
        <v>954.04</v>
      </c>
      <c r="V43" s="61">
        <f t="shared" si="66"/>
        <v>1431.06</v>
      </c>
      <c r="W43" s="61">
        <f t="shared" si="67"/>
        <v>1908.08</v>
      </c>
      <c r="X43" s="61">
        <f t="shared" si="10"/>
        <v>954.04</v>
      </c>
      <c r="Y43" s="32">
        <f t="shared" si="11"/>
        <v>0</v>
      </c>
      <c r="Z43" s="32">
        <f>IFERROR(IF(VLOOKUP(P43,$C$8:$F$52,4,0)&lt;&gt;0,VLOOKUP(P43,C43:K97,9,0)/VLOOKUP(P43,C43:H97,6,0),0),"")</f>
        <v>0</v>
      </c>
      <c r="AA43" s="32">
        <f t="shared" si="34"/>
        <v>0</v>
      </c>
      <c r="AB43" s="51"/>
      <c r="AC43" s="36">
        <v>1476949</v>
      </c>
      <c r="AD43" s="37">
        <v>141787</v>
      </c>
      <c r="AE43" s="49">
        <v>0.65</v>
      </c>
      <c r="AF43" s="38">
        <f t="shared" si="68"/>
        <v>6.7286845761600143</v>
      </c>
      <c r="AG43" s="38">
        <f t="shared" si="36"/>
        <v>954.04</v>
      </c>
      <c r="AH43" s="38"/>
      <c r="AI43" s="148">
        <v>13.3</v>
      </c>
      <c r="AJ43" s="151">
        <v>29.9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15.75" customHeight="1">
      <c r="A44" s="55"/>
      <c r="B44" s="325"/>
      <c r="C44" s="50" t="str">
        <f t="shared" ref="C44:C46" si="76">P43</f>
        <v>ABERTURA / 12H00</v>
      </c>
      <c r="D44" s="42" t="str">
        <f t="shared" si="23"/>
        <v>SEG-DOM</v>
      </c>
      <c r="E44" s="42" t="str">
        <f t="shared" si="24"/>
        <v>7H-12H</v>
      </c>
      <c r="F44" s="25"/>
      <c r="G44" s="26"/>
      <c r="H44" s="106">
        <f t="shared" ref="H44:I44" si="77">AI44</f>
        <v>9.6</v>
      </c>
      <c r="I44" s="106">
        <f t="shared" si="77"/>
        <v>39.799999999999997</v>
      </c>
      <c r="J44" s="28">
        <f t="shared" si="63"/>
        <v>194957</v>
      </c>
      <c r="K44" s="116">
        <f t="shared" si="27"/>
        <v>954.04</v>
      </c>
      <c r="L44" s="29">
        <f t="shared" si="28"/>
        <v>4.8935919202695981</v>
      </c>
      <c r="M44" s="4"/>
      <c r="N44" s="4"/>
      <c r="O44" s="59"/>
      <c r="P44" s="60" t="s">
        <v>124</v>
      </c>
      <c r="Q44" s="44" t="s">
        <v>66</v>
      </c>
      <c r="R44" s="44" t="s">
        <v>110</v>
      </c>
      <c r="S44" s="109">
        <f t="shared" si="75"/>
        <v>268.43</v>
      </c>
      <c r="T44" s="61">
        <f t="shared" si="65"/>
        <v>697.91800000000001</v>
      </c>
      <c r="U44" s="117">
        <v>1073.72</v>
      </c>
      <c r="V44" s="61">
        <f t="shared" si="66"/>
        <v>1610.58</v>
      </c>
      <c r="W44" s="61">
        <f t="shared" si="67"/>
        <v>2147.44</v>
      </c>
      <c r="X44" s="61">
        <f t="shared" si="10"/>
        <v>1073.72</v>
      </c>
      <c r="Y44" s="32">
        <f t="shared" si="11"/>
        <v>0</v>
      </c>
      <c r="Z44" s="32">
        <f t="shared" ref="Z44:Z46" si="78">IFERROR(IF(VLOOKUP(P44,$C$8:$F$52,4,0)&lt;&gt;0,VLOOKUP(P44,C43:K98,9,0)/VLOOKUP(P44,C43:H98,6,0),0),"")</f>
        <v>0</v>
      </c>
      <c r="AA44" s="32">
        <f t="shared" si="34"/>
        <v>0</v>
      </c>
      <c r="AB44" s="51"/>
      <c r="AC44" s="36">
        <v>1476949</v>
      </c>
      <c r="AD44" s="37">
        <v>194957</v>
      </c>
      <c r="AE44" s="49">
        <v>0.65</v>
      </c>
      <c r="AF44" s="38">
        <f t="shared" si="68"/>
        <v>5.5074708781936526</v>
      </c>
      <c r="AG44" s="38">
        <f t="shared" si="36"/>
        <v>1073.72</v>
      </c>
      <c r="AH44" s="38"/>
      <c r="AI44" s="148">
        <v>9.6</v>
      </c>
      <c r="AJ44" s="151">
        <v>39.799999999999997</v>
      </c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5.75" customHeight="1">
      <c r="A45" s="55"/>
      <c r="B45" s="325"/>
      <c r="C45" s="50" t="str">
        <f t="shared" si="76"/>
        <v>12H00 / 18H00</v>
      </c>
      <c r="D45" s="42" t="str">
        <f t="shared" si="23"/>
        <v>SEG-DOM</v>
      </c>
      <c r="E45" s="42" t="str">
        <f t="shared" si="24"/>
        <v>12H-18H</v>
      </c>
      <c r="F45" s="25"/>
      <c r="G45" s="26"/>
      <c r="H45" s="106">
        <f t="shared" ref="H45:I45" si="79">AI45</f>
        <v>13.2</v>
      </c>
      <c r="I45" s="106">
        <f t="shared" si="79"/>
        <v>27.7</v>
      </c>
      <c r="J45" s="28">
        <f t="shared" si="63"/>
        <v>218588</v>
      </c>
      <c r="K45" s="116">
        <f t="shared" si="27"/>
        <v>1073.72</v>
      </c>
      <c r="L45" s="29">
        <f t="shared" si="28"/>
        <v>4.912072025911761</v>
      </c>
      <c r="M45" s="4"/>
      <c r="N45" s="4"/>
      <c r="O45" s="59"/>
      <c r="P45" s="62" t="s">
        <v>111</v>
      </c>
      <c r="Q45" s="44" t="s">
        <v>66</v>
      </c>
      <c r="R45" s="44" t="s">
        <v>112</v>
      </c>
      <c r="S45" s="109">
        <f t="shared" si="75"/>
        <v>766.19</v>
      </c>
      <c r="T45" s="61">
        <f t="shared" si="65"/>
        <v>1992.0940000000003</v>
      </c>
      <c r="U45" s="117">
        <v>3064.76</v>
      </c>
      <c r="V45" s="61">
        <f t="shared" si="66"/>
        <v>4597.1400000000003</v>
      </c>
      <c r="W45" s="61">
        <f t="shared" si="67"/>
        <v>6129.52</v>
      </c>
      <c r="X45" s="61">
        <f t="shared" si="10"/>
        <v>3064.76</v>
      </c>
      <c r="Y45" s="32">
        <f t="shared" si="11"/>
        <v>0</v>
      </c>
      <c r="Z45" s="32">
        <f t="shared" si="78"/>
        <v>0</v>
      </c>
      <c r="AA45" s="32">
        <f t="shared" si="34"/>
        <v>0</v>
      </c>
      <c r="AB45" s="51"/>
      <c r="AC45" s="36">
        <v>1476949</v>
      </c>
      <c r="AD45" s="37">
        <v>218588</v>
      </c>
      <c r="AE45" s="49">
        <v>0.65</v>
      </c>
      <c r="AF45" s="38">
        <f t="shared" si="68"/>
        <v>14.020714769337751</v>
      </c>
      <c r="AG45" s="38">
        <f t="shared" si="36"/>
        <v>3064.76</v>
      </c>
      <c r="AH45" s="38"/>
      <c r="AI45" s="148">
        <v>13.2</v>
      </c>
      <c r="AJ45" s="151">
        <v>27.7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15.75" customHeight="1">
      <c r="A46" s="55"/>
      <c r="B46" s="326"/>
      <c r="C46" s="50" t="str">
        <f t="shared" si="76"/>
        <v>18H00 / ENCERRAMENTO</v>
      </c>
      <c r="D46" s="42" t="str">
        <f t="shared" si="23"/>
        <v>SEG-DOM</v>
      </c>
      <c r="E46" s="42" t="str">
        <f t="shared" si="24"/>
        <v>18H-24H</v>
      </c>
      <c r="F46" s="25"/>
      <c r="G46" s="26"/>
      <c r="H46" s="106">
        <f t="shared" ref="H46:I46" si="80">AI46</f>
        <v>14.8</v>
      </c>
      <c r="I46" s="106">
        <f t="shared" si="80"/>
        <v>33.1</v>
      </c>
      <c r="J46" s="28">
        <f t="shared" si="63"/>
        <v>196434</v>
      </c>
      <c r="K46" s="116">
        <f t="shared" si="27"/>
        <v>3064.76</v>
      </c>
      <c r="L46" s="29">
        <f t="shared" si="28"/>
        <v>15.601983363368866</v>
      </c>
      <c r="M46" s="4"/>
      <c r="N46" s="4"/>
      <c r="O46" s="63" t="s">
        <v>106</v>
      </c>
      <c r="P46" s="60" t="s">
        <v>113</v>
      </c>
      <c r="Q46" s="64" t="s">
        <v>66</v>
      </c>
      <c r="R46" s="44" t="s">
        <v>114</v>
      </c>
      <c r="S46" s="109">
        <f t="shared" si="75"/>
        <v>556.41</v>
      </c>
      <c r="T46" s="61">
        <f t="shared" si="65"/>
        <v>1446.6659999999999</v>
      </c>
      <c r="U46" s="117">
        <v>2225.64</v>
      </c>
      <c r="V46" s="61">
        <f t="shared" si="66"/>
        <v>3338.46</v>
      </c>
      <c r="W46" s="61">
        <f t="shared" si="67"/>
        <v>4451.28</v>
      </c>
      <c r="X46" s="61">
        <f t="shared" si="10"/>
        <v>2225.64</v>
      </c>
      <c r="Y46" s="32">
        <f t="shared" si="11"/>
        <v>0</v>
      </c>
      <c r="Z46" s="32">
        <f t="shared" si="78"/>
        <v>0</v>
      </c>
      <c r="AA46" s="32">
        <f t="shared" si="34"/>
        <v>0</v>
      </c>
      <c r="AB46" s="40"/>
      <c r="AC46" s="36">
        <v>1476949</v>
      </c>
      <c r="AD46" s="37">
        <v>196434</v>
      </c>
      <c r="AE46" s="153">
        <v>0.65</v>
      </c>
      <c r="AF46" s="38">
        <f t="shared" si="68"/>
        <v>11.330217783072177</v>
      </c>
      <c r="AG46" s="119">
        <f t="shared" si="36"/>
        <v>2225.64</v>
      </c>
      <c r="AH46" s="38"/>
      <c r="AI46" s="148">
        <v>14.8</v>
      </c>
      <c r="AJ46" s="155">
        <v>33.1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</row>
    <row r="47" spans="1:55" ht="15.75" customHeight="1">
      <c r="A47" s="55"/>
      <c r="B47" s="121"/>
      <c r="C47" s="122" t="s">
        <v>115</v>
      </c>
      <c r="D47" s="122"/>
      <c r="E47" s="122"/>
      <c r="F47" s="122"/>
      <c r="G47" s="123" t="e">
        <f>1-K4/K3</f>
        <v>#DIV/0!</v>
      </c>
      <c r="H47" s="124"/>
      <c r="I47" s="124"/>
      <c r="J47" s="124"/>
      <c r="K47" s="125"/>
      <c r="L47" s="170"/>
      <c r="M47" s="4"/>
      <c r="N47" s="4"/>
      <c r="O47" s="4"/>
      <c r="P47" s="51"/>
      <c r="Q47" s="157"/>
      <c r="R47" s="171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9"/>
      <c r="AE47" s="159"/>
      <c r="AF47" s="159"/>
      <c r="AG47" s="159"/>
      <c r="AH47" s="159"/>
      <c r="AI47" s="159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</row>
    <row r="48" spans="1:55" ht="15.75" customHeight="1">
      <c r="A48" s="55"/>
      <c r="B48" s="121"/>
      <c r="C48" s="133" t="s">
        <v>138</v>
      </c>
      <c r="D48" s="133"/>
      <c r="E48" s="133"/>
      <c r="F48" s="134"/>
      <c r="G48" s="134"/>
      <c r="H48" s="133"/>
      <c r="I48" s="133"/>
      <c r="J48" s="133"/>
      <c r="K48" s="135"/>
      <c r="L48" s="172"/>
      <c r="M48" s="4"/>
      <c r="N48" s="4"/>
      <c r="O48" s="163"/>
      <c r="P48" s="40"/>
      <c r="Q48" s="40"/>
      <c r="R48" s="51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14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</row>
    <row r="49" spans="1:55" ht="15.75" customHeight="1">
      <c r="A49" s="55"/>
      <c r="B49" s="121"/>
      <c r="C49" s="133" t="s">
        <v>126</v>
      </c>
      <c r="D49" s="133"/>
      <c r="E49" s="133"/>
      <c r="F49" s="134"/>
      <c r="G49" s="134"/>
      <c r="H49" s="133"/>
      <c r="I49" s="133"/>
      <c r="J49" s="133"/>
      <c r="K49" s="135"/>
      <c r="L49" s="172"/>
      <c r="M49" s="4"/>
      <c r="N49" s="4"/>
      <c r="O49" s="163"/>
      <c r="P49" s="40"/>
      <c r="Q49" s="40"/>
      <c r="R49" s="171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14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</row>
    <row r="50" spans="1:55" ht="15.75" customHeight="1">
      <c r="A50" s="55"/>
      <c r="B50" s="121"/>
      <c r="C50" s="133"/>
      <c r="D50" s="133"/>
      <c r="E50" s="133"/>
      <c r="F50" s="134"/>
      <c r="G50" s="134"/>
      <c r="H50" s="133"/>
      <c r="I50" s="133"/>
      <c r="J50" s="133"/>
      <c r="K50" s="135"/>
      <c r="L50" s="172"/>
      <c r="M50" s="4"/>
      <c r="N50" s="4"/>
      <c r="O50" s="163"/>
      <c r="P50" s="40"/>
      <c r="Q50" s="114"/>
      <c r="R50" s="171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14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</row>
    <row r="51" spans="1:55" ht="15.75" customHeight="1">
      <c r="A51" s="55"/>
      <c r="B51" s="164"/>
      <c r="C51" s="173"/>
      <c r="D51" s="173"/>
      <c r="E51" s="173"/>
      <c r="F51" s="174"/>
      <c r="G51" s="174"/>
      <c r="H51" s="173"/>
      <c r="I51" s="173"/>
      <c r="J51" s="173"/>
      <c r="K51" s="175"/>
      <c r="L51" s="176"/>
      <c r="M51" s="4"/>
      <c r="N51" s="4"/>
      <c r="O51" s="163"/>
      <c r="P51" s="51"/>
      <c r="Q51" s="51"/>
      <c r="R51" s="89"/>
      <c r="S51" s="51"/>
      <c r="T51" s="51"/>
      <c r="U51" s="74"/>
      <c r="V51" s="74"/>
      <c r="W51" s="74"/>
      <c r="X51" s="74"/>
      <c r="Y51" s="74"/>
      <c r="Z51" s="74"/>
      <c r="AA51" s="74"/>
      <c r="AB51" s="74"/>
      <c r="AC51" s="74"/>
      <c r="AD51" s="83"/>
      <c r="AE51" s="74"/>
      <c r="AF51" s="74"/>
      <c r="AG51" s="74"/>
      <c r="AH51" s="74"/>
      <c r="AI51" s="74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15.75" customHeight="1">
      <c r="A52" s="4"/>
      <c r="B52" s="166"/>
      <c r="C52" s="51"/>
      <c r="D52" s="51"/>
      <c r="E52" s="51"/>
      <c r="F52" s="51"/>
      <c r="G52" s="90"/>
      <c r="H52" s="51"/>
      <c r="I52" s="51"/>
      <c r="J52" s="51"/>
      <c r="K52" s="51"/>
      <c r="L52" s="51"/>
      <c r="M52" s="4"/>
      <c r="N52" s="4"/>
      <c r="O52" s="4"/>
      <c r="P52" s="51"/>
      <c r="Q52" s="51"/>
      <c r="R52" s="89"/>
      <c r="S52" s="51"/>
      <c r="T52" s="51"/>
      <c r="U52" s="74"/>
      <c r="V52" s="74"/>
      <c r="W52" s="74"/>
      <c r="X52" s="74"/>
      <c r="Y52" s="74"/>
      <c r="Z52" s="74"/>
      <c r="AA52" s="74"/>
      <c r="AB52" s="74"/>
      <c r="AC52" s="74"/>
      <c r="AD52" s="83"/>
      <c r="AE52" s="74"/>
      <c r="AF52" s="74"/>
      <c r="AG52" s="74"/>
      <c r="AH52" s="74"/>
      <c r="AI52" s="74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</row>
    <row r="53" spans="1:55" ht="15.75" customHeight="1">
      <c r="A53" s="4"/>
      <c r="B53" s="51"/>
      <c r="C53" s="51"/>
      <c r="D53" s="51"/>
      <c r="E53" s="51"/>
      <c r="F53" s="51"/>
      <c r="G53" s="90"/>
      <c r="H53" s="51"/>
      <c r="I53" s="51"/>
      <c r="J53" s="51"/>
      <c r="K53" s="51"/>
      <c r="L53" s="51"/>
      <c r="M53" s="4"/>
      <c r="N53" s="4"/>
      <c r="O53" s="51"/>
      <c r="P53" s="51"/>
      <c r="Q53" s="51"/>
      <c r="R53" s="89"/>
      <c r="S53" s="51"/>
      <c r="T53" s="51"/>
      <c r="U53" s="4"/>
      <c r="V53" s="4"/>
      <c r="W53" s="4"/>
      <c r="X53" s="4"/>
      <c r="Y53" s="4"/>
      <c r="Z53" s="4"/>
      <c r="AA53" s="4"/>
      <c r="AB53" s="4"/>
      <c r="AC53" s="4"/>
      <c r="AD53" s="81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5.75" customHeight="1">
      <c r="A54" s="4"/>
      <c r="B54" s="51"/>
      <c r="C54" s="51"/>
      <c r="D54" s="51"/>
      <c r="E54" s="51"/>
      <c r="F54" s="51"/>
      <c r="G54" s="90"/>
      <c r="H54" s="51"/>
      <c r="I54" s="51"/>
      <c r="J54" s="51"/>
      <c r="K54" s="51"/>
      <c r="L54" s="51"/>
      <c r="M54" s="4"/>
      <c r="N54" s="4"/>
      <c r="O54" s="51"/>
      <c r="P54" s="51"/>
      <c r="Q54" s="51"/>
      <c r="R54" s="89"/>
      <c r="S54" s="51"/>
      <c r="T54" s="51"/>
      <c r="U54" s="4"/>
      <c r="V54" s="4"/>
      <c r="W54" s="4"/>
      <c r="X54" s="4"/>
      <c r="Y54" s="4"/>
      <c r="Z54" s="4"/>
      <c r="AA54" s="4"/>
      <c r="AB54" s="4"/>
      <c r="AC54" s="4"/>
      <c r="AD54" s="81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5.75" customHeight="1">
      <c r="A55" s="4"/>
      <c r="B55" s="51"/>
      <c r="C55" s="51"/>
      <c r="D55" s="51"/>
      <c r="E55" s="51"/>
      <c r="F55" s="51"/>
      <c r="G55" s="90"/>
      <c r="H55" s="51"/>
      <c r="I55" s="51"/>
      <c r="J55" s="51"/>
      <c r="K55" s="51"/>
      <c r="L55" s="51"/>
      <c r="M55" s="4"/>
      <c r="N55" s="4"/>
      <c r="O55" s="51"/>
      <c r="P55" s="51"/>
      <c r="Q55" s="51"/>
      <c r="R55" s="89"/>
      <c r="S55" s="51"/>
      <c r="T55" s="51"/>
      <c r="U55" s="4"/>
      <c r="V55" s="4"/>
      <c r="W55" s="4"/>
      <c r="X55" s="4"/>
      <c r="Y55" s="4"/>
      <c r="Z55" s="4"/>
      <c r="AA55" s="4"/>
      <c r="AB55" s="4"/>
      <c r="AC55" s="4"/>
      <c r="AD55" s="81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5.75" customHeight="1">
      <c r="A56" s="4"/>
      <c r="B56" s="51"/>
      <c r="C56" s="51"/>
      <c r="D56" s="51"/>
      <c r="E56" s="51"/>
      <c r="F56" s="51"/>
      <c r="G56" s="90"/>
      <c r="H56" s="51"/>
      <c r="I56" s="51"/>
      <c r="J56" s="51"/>
      <c r="K56" s="51"/>
      <c r="L56" s="51"/>
      <c r="M56" s="4"/>
      <c r="N56" s="4"/>
      <c r="O56" s="51"/>
      <c r="P56" s="4"/>
      <c r="Q56" s="177"/>
      <c r="R56" s="178"/>
      <c r="S56" s="74"/>
      <c r="T56" s="179"/>
      <c r="U56" s="4"/>
      <c r="V56" s="4"/>
      <c r="W56" s="4"/>
      <c r="X56" s="4"/>
      <c r="Y56" s="4"/>
      <c r="Z56" s="4"/>
      <c r="AA56" s="4"/>
      <c r="AB56" s="4"/>
      <c r="AC56" s="4"/>
      <c r="AD56" s="81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5.75" customHeight="1">
      <c r="A57" s="4"/>
      <c r="B57" s="51"/>
      <c r="C57" s="51"/>
      <c r="D57" s="51"/>
      <c r="E57" s="51"/>
      <c r="F57" s="51"/>
      <c r="G57" s="90"/>
      <c r="H57" s="51"/>
      <c r="I57" s="51"/>
      <c r="J57" s="51"/>
      <c r="K57" s="51"/>
      <c r="L57" s="51"/>
      <c r="M57" s="4"/>
      <c r="N57" s="4"/>
      <c r="O57" s="51"/>
      <c r="P57" s="51"/>
      <c r="Q57" s="51"/>
      <c r="R57" s="89"/>
      <c r="S57" s="51"/>
      <c r="T57" s="51"/>
      <c r="U57" s="4"/>
      <c r="V57" s="4"/>
      <c r="W57" s="4"/>
      <c r="X57" s="4"/>
      <c r="Y57" s="4"/>
      <c r="Z57" s="4"/>
      <c r="AA57" s="4"/>
      <c r="AB57" s="4"/>
      <c r="AC57" s="4"/>
      <c r="AD57" s="81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5.75" customHeight="1">
      <c r="A58" s="4"/>
      <c r="B58" s="51"/>
      <c r="C58" s="51"/>
      <c r="D58" s="51"/>
      <c r="E58" s="51"/>
      <c r="F58" s="51"/>
      <c r="G58" s="90"/>
      <c r="H58" s="51"/>
      <c r="I58" s="51"/>
      <c r="J58" s="51"/>
      <c r="K58" s="51"/>
      <c r="L58" s="51"/>
      <c r="M58" s="4"/>
      <c r="N58" s="4"/>
      <c r="O58" s="51"/>
      <c r="P58" s="51"/>
      <c r="Q58" s="51"/>
      <c r="R58" s="89"/>
      <c r="S58" s="51"/>
      <c r="T58" s="51"/>
      <c r="U58" s="4"/>
      <c r="V58" s="4"/>
      <c r="W58" s="4"/>
      <c r="X58" s="4"/>
      <c r="Y58" s="4"/>
      <c r="Z58" s="4"/>
      <c r="AA58" s="4"/>
      <c r="AB58" s="4"/>
      <c r="AC58" s="4"/>
      <c r="AD58" s="8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5.75" customHeight="1">
      <c r="A59" s="4"/>
      <c r="B59" s="51"/>
      <c r="C59" s="51"/>
      <c r="D59" s="51"/>
      <c r="E59" s="51"/>
      <c r="F59" s="51"/>
      <c r="G59" s="90"/>
      <c r="H59" s="51"/>
      <c r="I59" s="51"/>
      <c r="J59" s="51"/>
      <c r="K59" s="51"/>
      <c r="L59" s="51"/>
      <c r="M59" s="4"/>
      <c r="N59" s="4"/>
      <c r="O59" s="51"/>
      <c r="P59" s="51"/>
      <c r="Q59" s="51"/>
      <c r="R59" s="89"/>
      <c r="S59" s="51"/>
      <c r="T59" s="51"/>
      <c r="U59" s="4"/>
      <c r="V59" s="4"/>
      <c r="W59" s="4"/>
      <c r="X59" s="4"/>
      <c r="Y59" s="4"/>
      <c r="Z59" s="4"/>
      <c r="AA59" s="4"/>
      <c r="AB59" s="4"/>
      <c r="AC59" s="4"/>
      <c r="AD59" s="81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5.75" customHeight="1">
      <c r="A60" s="4"/>
      <c r="B60" s="51"/>
      <c r="C60" s="51"/>
      <c r="D60" s="51"/>
      <c r="E60" s="51"/>
      <c r="F60" s="51"/>
      <c r="G60" s="90"/>
      <c r="H60" s="51"/>
      <c r="I60" s="51"/>
      <c r="J60" s="51"/>
      <c r="K60" s="51"/>
      <c r="L60" s="51"/>
      <c r="M60" s="4"/>
      <c r="N60" s="4"/>
      <c r="O60" s="51"/>
      <c r="P60" s="91"/>
      <c r="Q60" s="93"/>
      <c r="R60" s="89"/>
      <c r="S60" s="51"/>
      <c r="T60" s="51"/>
      <c r="U60" s="4"/>
      <c r="V60" s="4"/>
      <c r="W60" s="4"/>
      <c r="X60" s="4"/>
      <c r="Y60" s="4"/>
      <c r="Z60" s="4"/>
      <c r="AA60" s="4"/>
      <c r="AB60" s="4"/>
      <c r="AC60" s="4"/>
      <c r="AD60" s="81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5.75" customHeight="1">
      <c r="A61" s="4"/>
      <c r="B61" s="51"/>
      <c r="C61" s="51"/>
      <c r="D61" s="51"/>
      <c r="E61" s="51"/>
      <c r="F61" s="51"/>
      <c r="G61" s="90"/>
      <c r="H61" s="51"/>
      <c r="I61" s="51"/>
      <c r="J61" s="51"/>
      <c r="K61" s="51"/>
      <c r="L61" s="51"/>
      <c r="M61" s="4"/>
      <c r="N61" s="4"/>
      <c r="O61" s="51"/>
      <c r="P61" s="91"/>
      <c r="Q61" s="93"/>
      <c r="R61" s="89"/>
      <c r="S61" s="51"/>
      <c r="T61" s="51"/>
      <c r="U61" s="4"/>
      <c r="V61" s="4"/>
      <c r="W61" s="4"/>
      <c r="X61" s="4"/>
      <c r="Y61" s="4"/>
      <c r="Z61" s="4"/>
      <c r="AA61" s="4"/>
      <c r="AB61" s="4"/>
      <c r="AC61" s="4"/>
      <c r="AD61" s="81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5.75" customHeight="1">
      <c r="A62" s="4"/>
      <c r="B62" s="51"/>
      <c r="C62" s="51"/>
      <c r="D62" s="51"/>
      <c r="E62" s="51"/>
      <c r="F62" s="51"/>
      <c r="G62" s="90"/>
      <c r="H62" s="51"/>
      <c r="I62" s="51"/>
      <c r="J62" s="51"/>
      <c r="K62" s="51"/>
      <c r="L62" s="51"/>
      <c r="M62" s="4"/>
      <c r="N62" s="4"/>
      <c r="O62" s="51"/>
      <c r="P62" s="91"/>
      <c r="Q62" s="93"/>
      <c r="R62" s="89"/>
      <c r="S62" s="51"/>
      <c r="T62" s="51"/>
      <c r="U62" s="4"/>
      <c r="V62" s="4"/>
      <c r="W62" s="4"/>
      <c r="X62" s="4"/>
      <c r="Y62" s="4"/>
      <c r="Z62" s="4"/>
      <c r="AA62" s="4"/>
      <c r="AB62" s="4"/>
      <c r="AC62" s="4"/>
      <c r="AD62" s="81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5.75" customHeight="1">
      <c r="A63" s="4"/>
      <c r="B63" s="51"/>
      <c r="C63" s="51"/>
      <c r="D63" s="51"/>
      <c r="E63" s="51"/>
      <c r="F63" s="51"/>
      <c r="G63" s="90"/>
      <c r="H63" s="51"/>
      <c r="I63" s="51"/>
      <c r="J63" s="51"/>
      <c r="K63" s="51"/>
      <c r="L63" s="51"/>
      <c r="M63" s="4"/>
      <c r="N63" s="4"/>
      <c r="O63" s="51"/>
      <c r="P63" s="91"/>
      <c r="Q63" s="93"/>
      <c r="R63" s="89"/>
      <c r="S63" s="51"/>
      <c r="T63" s="51"/>
      <c r="U63" s="4"/>
      <c r="V63" s="4"/>
      <c r="W63" s="4"/>
      <c r="X63" s="4"/>
      <c r="Y63" s="4"/>
      <c r="Z63" s="4"/>
      <c r="AA63" s="4"/>
      <c r="AB63" s="4"/>
      <c r="AC63" s="4"/>
      <c r="AD63" s="81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5.75" customHeight="1">
      <c r="A64" s="4"/>
      <c r="B64" s="51"/>
      <c r="C64" s="51"/>
      <c r="D64" s="51"/>
      <c r="E64" s="51"/>
      <c r="F64" s="51"/>
      <c r="G64" s="90"/>
      <c r="H64" s="51"/>
      <c r="I64" s="51"/>
      <c r="J64" s="51"/>
      <c r="K64" s="51"/>
      <c r="L64" s="51"/>
      <c r="M64" s="4"/>
      <c r="N64" s="4"/>
      <c r="O64" s="51"/>
      <c r="P64" s="91"/>
      <c r="Q64" s="93"/>
      <c r="R64" s="89"/>
      <c r="S64" s="51"/>
      <c r="T64" s="51"/>
      <c r="U64" s="4"/>
      <c r="V64" s="4"/>
      <c r="W64" s="4"/>
      <c r="X64" s="4"/>
      <c r="Y64" s="4"/>
      <c r="Z64" s="4"/>
      <c r="AA64" s="4"/>
      <c r="AB64" s="4"/>
      <c r="AC64" s="4"/>
      <c r="AD64" s="81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5.75" customHeight="1">
      <c r="A65" s="4"/>
      <c r="B65" s="51"/>
      <c r="C65" s="51"/>
      <c r="D65" s="51"/>
      <c r="E65" s="51"/>
      <c r="F65" s="51"/>
      <c r="G65" s="90"/>
      <c r="H65" s="51"/>
      <c r="I65" s="51"/>
      <c r="J65" s="51"/>
      <c r="K65" s="51"/>
      <c r="L65" s="51"/>
      <c r="M65" s="4"/>
      <c r="N65" s="4"/>
      <c r="O65" s="51"/>
      <c r="P65" s="91"/>
      <c r="Q65" s="93"/>
      <c r="R65" s="89"/>
      <c r="S65" s="51"/>
      <c r="T65" s="51"/>
      <c r="U65" s="4"/>
      <c r="V65" s="4"/>
      <c r="W65" s="4"/>
      <c r="X65" s="4"/>
      <c r="Y65" s="4"/>
      <c r="Z65" s="4"/>
      <c r="AA65" s="4"/>
      <c r="AB65" s="4"/>
      <c r="AC65" s="4"/>
      <c r="AD65" s="81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5.75" customHeight="1">
      <c r="A66" s="4"/>
      <c r="B66" s="51"/>
      <c r="C66" s="51"/>
      <c r="D66" s="51"/>
      <c r="E66" s="51"/>
      <c r="F66" s="51"/>
      <c r="G66" s="90"/>
      <c r="H66" s="51"/>
      <c r="I66" s="51"/>
      <c r="J66" s="51"/>
      <c r="K66" s="51"/>
      <c r="L66" s="51"/>
      <c r="M66" s="4"/>
      <c r="N66" s="4"/>
      <c r="O66" s="51"/>
      <c r="P66" s="91"/>
      <c r="Q66" s="93"/>
      <c r="R66" s="89"/>
      <c r="S66" s="51"/>
      <c r="T66" s="51"/>
      <c r="U66" s="4"/>
      <c r="V66" s="4"/>
      <c r="W66" s="4"/>
      <c r="X66" s="4"/>
      <c r="Y66" s="4"/>
      <c r="Z66" s="4"/>
      <c r="AA66" s="4"/>
      <c r="AB66" s="4"/>
      <c r="AC66" s="4"/>
      <c r="AD66" s="81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5.75" customHeight="1">
      <c r="A67" s="4"/>
      <c r="B67" s="51"/>
      <c r="C67" s="51"/>
      <c r="D67" s="51"/>
      <c r="E67" s="51"/>
      <c r="F67" s="51"/>
      <c r="G67" s="90"/>
      <c r="H67" s="51"/>
      <c r="I67" s="51"/>
      <c r="J67" s="51"/>
      <c r="K67" s="51"/>
      <c r="L67" s="51"/>
      <c r="M67" s="4"/>
      <c r="N67" s="4"/>
      <c r="O67" s="51"/>
      <c r="P67" s="91"/>
      <c r="Q67" s="93"/>
      <c r="R67" s="89"/>
      <c r="S67" s="51"/>
      <c r="T67" s="51"/>
      <c r="U67" s="4"/>
      <c r="V67" s="4"/>
      <c r="W67" s="4"/>
      <c r="X67" s="4"/>
      <c r="Y67" s="4"/>
      <c r="Z67" s="4"/>
      <c r="AA67" s="4"/>
      <c r="AB67" s="4"/>
      <c r="AC67" s="4"/>
      <c r="AD67" s="81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5.75" customHeight="1">
      <c r="A68" s="4"/>
      <c r="B68" s="51"/>
      <c r="C68" s="51"/>
      <c r="D68" s="51"/>
      <c r="E68" s="51"/>
      <c r="F68" s="51"/>
      <c r="G68" s="90"/>
      <c r="H68" s="51"/>
      <c r="I68" s="51"/>
      <c r="J68" s="51"/>
      <c r="K68" s="51"/>
      <c r="L68" s="51"/>
      <c r="M68" s="4"/>
      <c r="N68" s="4"/>
      <c r="O68" s="51"/>
      <c r="P68" s="91"/>
      <c r="Q68" s="93"/>
      <c r="R68" s="89"/>
      <c r="S68" s="51"/>
      <c r="T68" s="51"/>
      <c r="U68" s="4"/>
      <c r="V68" s="4"/>
      <c r="W68" s="4"/>
      <c r="X68" s="4"/>
      <c r="Y68" s="4"/>
      <c r="Z68" s="4"/>
      <c r="AA68" s="4"/>
      <c r="AB68" s="4"/>
      <c r="AC68" s="4"/>
      <c r="AD68" s="81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5.75" customHeight="1">
      <c r="A69" s="4"/>
      <c r="B69" s="51"/>
      <c r="C69" s="51"/>
      <c r="D69" s="51"/>
      <c r="E69" s="51"/>
      <c r="F69" s="51"/>
      <c r="G69" s="90"/>
      <c r="H69" s="51"/>
      <c r="I69" s="51"/>
      <c r="J69" s="51"/>
      <c r="K69" s="51"/>
      <c r="L69" s="51"/>
      <c r="M69" s="4"/>
      <c r="N69" s="4"/>
      <c r="O69" s="51"/>
      <c r="P69" s="91"/>
      <c r="Q69" s="93"/>
      <c r="R69" s="89"/>
      <c r="S69" s="51"/>
      <c r="T69" s="51"/>
      <c r="U69" s="4"/>
      <c r="V69" s="4"/>
      <c r="W69" s="4"/>
      <c r="X69" s="4"/>
      <c r="Y69" s="4"/>
      <c r="Z69" s="4"/>
      <c r="AA69" s="4"/>
      <c r="AB69" s="4"/>
      <c r="AC69" s="4"/>
      <c r="AD69" s="81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5.75" customHeight="1">
      <c r="A70" s="4"/>
      <c r="B70" s="51"/>
      <c r="C70" s="51"/>
      <c r="D70" s="51"/>
      <c r="E70" s="51"/>
      <c r="F70" s="51"/>
      <c r="G70" s="90"/>
      <c r="H70" s="51"/>
      <c r="I70" s="51"/>
      <c r="J70" s="51"/>
      <c r="K70" s="51"/>
      <c r="L70" s="51"/>
      <c r="M70" s="4"/>
      <c r="N70" s="4"/>
      <c r="O70" s="51"/>
      <c r="P70" s="91"/>
      <c r="Q70" s="93"/>
      <c r="R70" s="89"/>
      <c r="S70" s="51"/>
      <c r="T70" s="51"/>
      <c r="U70" s="4"/>
      <c r="V70" s="4"/>
      <c r="W70" s="4"/>
      <c r="X70" s="4"/>
      <c r="Y70" s="4"/>
      <c r="Z70" s="4"/>
      <c r="AA70" s="4"/>
      <c r="AB70" s="4"/>
      <c r="AC70" s="4"/>
      <c r="AD70" s="81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5.75" customHeight="1">
      <c r="A71" s="4"/>
      <c r="B71" s="51"/>
      <c r="C71" s="51"/>
      <c r="D71" s="51"/>
      <c r="E71" s="51"/>
      <c r="F71" s="51"/>
      <c r="G71" s="90"/>
      <c r="H71" s="51"/>
      <c r="I71" s="51"/>
      <c r="J71" s="51"/>
      <c r="K71" s="51"/>
      <c r="L71" s="51"/>
      <c r="M71" s="4"/>
      <c r="N71" s="4"/>
      <c r="O71" s="51"/>
      <c r="P71" s="91"/>
      <c r="Q71" s="93"/>
      <c r="R71" s="89"/>
      <c r="S71" s="51"/>
      <c r="T71" s="51"/>
      <c r="U71" s="4"/>
      <c r="V71" s="4"/>
      <c r="W71" s="4"/>
      <c r="X71" s="4"/>
      <c r="Y71" s="4"/>
      <c r="Z71" s="4"/>
      <c r="AA71" s="4"/>
      <c r="AB71" s="4"/>
      <c r="AC71" s="4"/>
      <c r="AD71" s="81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5.75" customHeight="1">
      <c r="A72" s="4"/>
      <c r="B72" s="51"/>
      <c r="C72" s="51"/>
      <c r="D72" s="51"/>
      <c r="E72" s="51"/>
      <c r="F72" s="51"/>
      <c r="G72" s="90"/>
      <c r="H72" s="51"/>
      <c r="I72" s="51"/>
      <c r="J72" s="51"/>
      <c r="K72" s="51"/>
      <c r="L72" s="51"/>
      <c r="M72" s="4"/>
      <c r="N72" s="4"/>
      <c r="O72" s="51"/>
      <c r="P72" s="91"/>
      <c r="Q72" s="93"/>
      <c r="R72" s="89"/>
      <c r="S72" s="51"/>
      <c r="T72" s="51"/>
      <c r="U72" s="4"/>
      <c r="V72" s="4"/>
      <c r="W72" s="4"/>
      <c r="X72" s="4"/>
      <c r="Y72" s="4"/>
      <c r="Z72" s="4"/>
      <c r="AA72" s="4"/>
      <c r="AB72" s="4"/>
      <c r="AC72" s="4"/>
      <c r="AD72" s="81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5.75" customHeight="1">
      <c r="A73" s="4"/>
      <c r="B73" s="51"/>
      <c r="C73" s="51"/>
      <c r="D73" s="51"/>
      <c r="E73" s="51"/>
      <c r="F73" s="51"/>
      <c r="G73" s="90"/>
      <c r="H73" s="51"/>
      <c r="I73" s="51"/>
      <c r="J73" s="51"/>
      <c r="K73" s="51"/>
      <c r="L73" s="51"/>
      <c r="M73" s="4"/>
      <c r="N73" s="4"/>
      <c r="O73" s="51"/>
      <c r="P73" s="91"/>
      <c r="Q73" s="93"/>
      <c r="R73" s="89"/>
      <c r="S73" s="51"/>
      <c r="T73" s="51"/>
      <c r="U73" s="4"/>
      <c r="V73" s="4"/>
      <c r="W73" s="4"/>
      <c r="X73" s="4"/>
      <c r="Y73" s="4"/>
      <c r="Z73" s="4"/>
      <c r="AA73" s="4"/>
      <c r="AB73" s="4"/>
      <c r="AC73" s="4"/>
      <c r="AD73" s="81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5.75" customHeight="1">
      <c r="A74" s="4"/>
      <c r="B74" s="51"/>
      <c r="C74" s="51"/>
      <c r="D74" s="51"/>
      <c r="E74" s="51"/>
      <c r="F74" s="51"/>
      <c r="G74" s="90"/>
      <c r="H74" s="51"/>
      <c r="I74" s="51"/>
      <c r="J74" s="51"/>
      <c r="K74" s="51"/>
      <c r="L74" s="51"/>
      <c r="M74" s="4"/>
      <c r="N74" s="4"/>
      <c r="O74" s="51"/>
      <c r="P74" s="91"/>
      <c r="Q74" s="93"/>
      <c r="R74" s="89"/>
      <c r="S74" s="51"/>
      <c r="T74" s="51"/>
      <c r="U74" s="4"/>
      <c r="V74" s="4"/>
      <c r="W74" s="4"/>
      <c r="X74" s="4"/>
      <c r="Y74" s="4"/>
      <c r="Z74" s="4"/>
      <c r="AA74" s="4"/>
      <c r="AB74" s="4"/>
      <c r="AC74" s="4"/>
      <c r="AD74" s="81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5.75" customHeight="1">
      <c r="A75" s="4"/>
      <c r="B75" s="51"/>
      <c r="C75" s="51"/>
      <c r="D75" s="51"/>
      <c r="E75" s="51"/>
      <c r="F75" s="51"/>
      <c r="G75" s="90"/>
      <c r="H75" s="51"/>
      <c r="I75" s="51"/>
      <c r="J75" s="51"/>
      <c r="K75" s="51"/>
      <c r="L75" s="51"/>
      <c r="M75" s="4"/>
      <c r="N75" s="4"/>
      <c r="O75" s="51"/>
      <c r="P75" s="91"/>
      <c r="Q75" s="93"/>
      <c r="R75" s="89"/>
      <c r="S75" s="51"/>
      <c r="T75" s="51"/>
      <c r="U75" s="4"/>
      <c r="V75" s="4"/>
      <c r="W75" s="4"/>
      <c r="X75" s="4"/>
      <c r="Y75" s="4"/>
      <c r="Z75" s="4"/>
      <c r="AA75" s="4"/>
      <c r="AB75" s="4"/>
      <c r="AC75" s="4"/>
      <c r="AD75" s="81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5.75" customHeight="1">
      <c r="A76" s="4"/>
      <c r="B76" s="51"/>
      <c r="C76" s="51"/>
      <c r="D76" s="51"/>
      <c r="E76" s="51"/>
      <c r="F76" s="51"/>
      <c r="G76" s="90"/>
      <c r="H76" s="51"/>
      <c r="I76" s="51"/>
      <c r="J76" s="51"/>
      <c r="K76" s="51"/>
      <c r="L76" s="51"/>
      <c r="M76" s="4"/>
      <c r="N76" s="4"/>
      <c r="O76" s="51"/>
      <c r="P76" s="91"/>
      <c r="Q76" s="93"/>
      <c r="R76" s="89"/>
      <c r="S76" s="51"/>
      <c r="T76" s="51"/>
      <c r="U76" s="4"/>
      <c r="V76" s="4"/>
      <c r="W76" s="4"/>
      <c r="X76" s="4"/>
      <c r="Y76" s="4"/>
      <c r="Z76" s="4"/>
      <c r="AA76" s="4"/>
      <c r="AB76" s="4"/>
      <c r="AC76" s="4"/>
      <c r="AD76" s="81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5.75" customHeight="1">
      <c r="A77" s="4"/>
      <c r="B77" s="51"/>
      <c r="C77" s="51"/>
      <c r="D77" s="51"/>
      <c r="E77" s="51"/>
      <c r="F77" s="51"/>
      <c r="G77" s="90"/>
      <c r="H77" s="51"/>
      <c r="I77" s="51"/>
      <c r="J77" s="51"/>
      <c r="K77" s="51"/>
      <c r="L77" s="51"/>
      <c r="M77" s="4"/>
      <c r="N77" s="4"/>
      <c r="O77" s="51"/>
      <c r="P77" s="91"/>
      <c r="Q77" s="93"/>
      <c r="R77" s="89"/>
      <c r="S77" s="51"/>
      <c r="T77" s="51"/>
      <c r="U77" s="4"/>
      <c r="V77" s="4"/>
      <c r="W77" s="4"/>
      <c r="X77" s="4"/>
      <c r="Y77" s="4"/>
      <c r="Z77" s="4"/>
      <c r="AA77" s="4"/>
      <c r="AB77" s="4"/>
      <c r="AC77" s="4"/>
      <c r="AD77" s="81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5.75" customHeight="1">
      <c r="A78" s="4"/>
      <c r="B78" s="51"/>
      <c r="C78" s="51"/>
      <c r="D78" s="51"/>
      <c r="E78" s="51"/>
      <c r="F78" s="51"/>
      <c r="G78" s="90"/>
      <c r="H78" s="51"/>
      <c r="I78" s="51"/>
      <c r="J78" s="51"/>
      <c r="K78" s="51"/>
      <c r="L78" s="51"/>
      <c r="M78" s="4"/>
      <c r="N78" s="4"/>
      <c r="O78" s="51"/>
      <c r="P78" s="91"/>
      <c r="Q78" s="93"/>
      <c r="R78" s="89"/>
      <c r="S78" s="51"/>
      <c r="T78" s="51"/>
      <c r="U78" s="4"/>
      <c r="V78" s="4"/>
      <c r="W78" s="4"/>
      <c r="X78" s="4"/>
      <c r="Y78" s="4"/>
      <c r="Z78" s="4"/>
      <c r="AA78" s="4"/>
      <c r="AB78" s="4"/>
      <c r="AC78" s="4"/>
      <c r="AD78" s="8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5.75" customHeight="1">
      <c r="A79" s="4"/>
      <c r="B79" s="51"/>
      <c r="C79" s="51"/>
      <c r="D79" s="51"/>
      <c r="E79" s="51"/>
      <c r="F79" s="51"/>
      <c r="G79" s="90"/>
      <c r="H79" s="51"/>
      <c r="I79" s="51"/>
      <c r="J79" s="51"/>
      <c r="K79" s="51"/>
      <c r="L79" s="51"/>
      <c r="M79" s="4"/>
      <c r="N79" s="4"/>
      <c r="O79" s="51"/>
      <c r="P79" s="91"/>
      <c r="Q79" s="93"/>
      <c r="R79" s="89"/>
      <c r="S79" s="51"/>
      <c r="T79" s="51"/>
      <c r="U79" s="4"/>
      <c r="V79" s="4"/>
      <c r="W79" s="4"/>
      <c r="X79" s="4"/>
      <c r="Y79" s="4"/>
      <c r="Z79" s="4"/>
      <c r="AA79" s="4"/>
      <c r="AB79" s="4"/>
      <c r="AC79" s="4"/>
      <c r="AD79" s="81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5.75" customHeight="1">
      <c r="A80" s="4"/>
      <c r="B80" s="51"/>
      <c r="C80" s="51"/>
      <c r="D80" s="51"/>
      <c r="E80" s="51"/>
      <c r="F80" s="51"/>
      <c r="G80" s="90"/>
      <c r="H80" s="51"/>
      <c r="I80" s="51"/>
      <c r="J80" s="51"/>
      <c r="K80" s="51"/>
      <c r="L80" s="51"/>
      <c r="M80" s="4"/>
      <c r="N80" s="4"/>
      <c r="O80" s="51"/>
      <c r="P80" s="91"/>
      <c r="Q80" s="93"/>
      <c r="R80" s="89"/>
      <c r="S80" s="51"/>
      <c r="T80" s="51"/>
      <c r="U80" s="4"/>
      <c r="V80" s="4"/>
      <c r="W80" s="4"/>
      <c r="X80" s="4"/>
      <c r="Y80" s="4"/>
      <c r="Z80" s="4"/>
      <c r="AA80" s="4"/>
      <c r="AB80" s="4"/>
      <c r="AC80" s="4"/>
      <c r="AD80" s="8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5.75" customHeight="1">
      <c r="A81" s="4"/>
      <c r="B81" s="51"/>
      <c r="C81" s="51"/>
      <c r="D81" s="51"/>
      <c r="E81" s="51"/>
      <c r="F81" s="51"/>
      <c r="G81" s="90"/>
      <c r="H81" s="51"/>
      <c r="I81" s="51"/>
      <c r="J81" s="51"/>
      <c r="K81" s="51"/>
      <c r="L81" s="51"/>
      <c r="M81" s="4"/>
      <c r="N81" s="4"/>
      <c r="O81" s="51"/>
      <c r="P81" s="91"/>
      <c r="Q81" s="93"/>
      <c r="R81" s="89"/>
      <c r="S81" s="51"/>
      <c r="T81" s="51"/>
      <c r="U81" s="4"/>
      <c r="V81" s="4"/>
      <c r="W81" s="4"/>
      <c r="X81" s="4"/>
      <c r="Y81" s="4"/>
      <c r="Z81" s="4"/>
      <c r="AA81" s="4"/>
      <c r="AB81" s="4"/>
      <c r="AC81" s="4"/>
      <c r="AD81" s="8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5.75" customHeight="1">
      <c r="A82" s="4"/>
      <c r="B82" s="51"/>
      <c r="C82" s="51"/>
      <c r="D82" s="51"/>
      <c r="E82" s="51"/>
      <c r="F82" s="51"/>
      <c r="G82" s="90"/>
      <c r="H82" s="51"/>
      <c r="I82" s="51"/>
      <c r="J82" s="51"/>
      <c r="K82" s="51"/>
      <c r="L82" s="51"/>
      <c r="M82" s="4"/>
      <c r="N82" s="4"/>
      <c r="O82" s="51"/>
      <c r="P82" s="91"/>
      <c r="Q82" s="93"/>
      <c r="R82" s="89"/>
      <c r="S82" s="51"/>
      <c r="T82" s="51"/>
      <c r="U82" s="4"/>
      <c r="V82" s="4"/>
      <c r="W82" s="4"/>
      <c r="X82" s="4"/>
      <c r="Y82" s="4"/>
      <c r="Z82" s="4"/>
      <c r="AA82" s="4"/>
      <c r="AB82" s="4"/>
      <c r="AC82" s="4"/>
      <c r="AD82" s="81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5.75" customHeight="1">
      <c r="A83" s="4"/>
      <c r="B83" s="51"/>
      <c r="C83" s="51"/>
      <c r="D83" s="51"/>
      <c r="E83" s="51"/>
      <c r="F83" s="51"/>
      <c r="G83" s="90"/>
      <c r="H83" s="51"/>
      <c r="I83" s="51"/>
      <c r="J83" s="51"/>
      <c r="K83" s="51"/>
      <c r="L83" s="51"/>
      <c r="M83" s="4"/>
      <c r="N83" s="4"/>
      <c r="O83" s="51"/>
      <c r="P83" s="91"/>
      <c r="Q83" s="93"/>
      <c r="R83" s="89"/>
      <c r="S83" s="51"/>
      <c r="T83" s="51"/>
      <c r="U83" s="4"/>
      <c r="V83" s="4"/>
      <c r="W83" s="4"/>
      <c r="X83" s="4"/>
      <c r="Y83" s="4"/>
      <c r="Z83" s="4"/>
      <c r="AA83" s="4"/>
      <c r="AB83" s="4"/>
      <c r="AC83" s="4"/>
      <c r="AD83" s="8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5.75" customHeight="1">
      <c r="A84" s="4"/>
      <c r="B84" s="51"/>
      <c r="C84" s="51"/>
      <c r="D84" s="51"/>
      <c r="E84" s="51"/>
      <c r="F84" s="51"/>
      <c r="G84" s="90"/>
      <c r="H84" s="51"/>
      <c r="I84" s="51"/>
      <c r="J84" s="51"/>
      <c r="K84" s="51"/>
      <c r="L84" s="51"/>
      <c r="M84" s="4"/>
      <c r="N84" s="4"/>
      <c r="O84" s="51"/>
      <c r="P84" s="91"/>
      <c r="Q84" s="93"/>
      <c r="R84" s="89"/>
      <c r="S84" s="51"/>
      <c r="T84" s="51"/>
      <c r="U84" s="4"/>
      <c r="V84" s="4"/>
      <c r="W84" s="4"/>
      <c r="X84" s="4"/>
      <c r="Y84" s="4"/>
      <c r="Z84" s="4"/>
      <c r="AA84" s="4"/>
      <c r="AB84" s="4"/>
      <c r="AC84" s="4"/>
      <c r="AD84" s="81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5.75" customHeight="1">
      <c r="A85" s="4"/>
      <c r="B85" s="51"/>
      <c r="C85" s="51"/>
      <c r="D85" s="51"/>
      <c r="E85" s="51"/>
      <c r="F85" s="51"/>
      <c r="G85" s="90"/>
      <c r="H85" s="51"/>
      <c r="I85" s="51"/>
      <c r="J85" s="51"/>
      <c r="K85" s="51"/>
      <c r="L85" s="51"/>
      <c r="M85" s="4"/>
      <c r="N85" s="4"/>
      <c r="O85" s="51"/>
      <c r="P85" s="91"/>
      <c r="Q85" s="93"/>
      <c r="R85" s="89"/>
      <c r="S85" s="51"/>
      <c r="T85" s="51"/>
      <c r="U85" s="4"/>
      <c r="V85" s="4"/>
      <c r="W85" s="4"/>
      <c r="X85" s="4"/>
      <c r="Y85" s="4"/>
      <c r="Z85" s="4"/>
      <c r="AA85" s="4"/>
      <c r="AB85" s="4"/>
      <c r="AC85" s="4"/>
      <c r="AD85" s="81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5.75" customHeight="1">
      <c r="A86" s="4"/>
      <c r="B86" s="51"/>
      <c r="C86" s="51"/>
      <c r="D86" s="51"/>
      <c r="E86" s="51"/>
      <c r="F86" s="51"/>
      <c r="G86" s="90"/>
      <c r="H86" s="51"/>
      <c r="I86" s="51"/>
      <c r="J86" s="51"/>
      <c r="K86" s="51"/>
      <c r="L86" s="51"/>
      <c r="M86" s="4"/>
      <c r="N86" s="4"/>
      <c r="O86" s="51"/>
      <c r="P86" s="91"/>
      <c r="Q86" s="93"/>
      <c r="R86" s="89"/>
      <c r="S86" s="51"/>
      <c r="T86" s="51"/>
      <c r="U86" s="4"/>
      <c r="V86" s="4"/>
      <c r="W86" s="4"/>
      <c r="X86" s="4"/>
      <c r="Y86" s="4"/>
      <c r="Z86" s="4"/>
      <c r="AA86" s="4"/>
      <c r="AB86" s="4"/>
      <c r="AC86" s="4"/>
      <c r="AD86" s="81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.75" customHeight="1">
      <c r="A87" s="4"/>
      <c r="B87" s="51"/>
      <c r="C87" s="51"/>
      <c r="D87" s="51"/>
      <c r="E87" s="51"/>
      <c r="F87" s="51"/>
      <c r="G87" s="90"/>
      <c r="H87" s="51"/>
      <c r="I87" s="51"/>
      <c r="J87" s="51"/>
      <c r="K87" s="51"/>
      <c r="L87" s="51"/>
      <c r="M87" s="4"/>
      <c r="N87" s="4"/>
      <c r="O87" s="51"/>
      <c r="P87" s="91"/>
      <c r="Q87" s="93"/>
      <c r="R87" s="89"/>
      <c r="S87" s="51"/>
      <c r="T87" s="51"/>
      <c r="U87" s="4"/>
      <c r="V87" s="4"/>
      <c r="W87" s="4"/>
      <c r="X87" s="4"/>
      <c r="Y87" s="4"/>
      <c r="Z87" s="4"/>
      <c r="AA87" s="4"/>
      <c r="AB87" s="4"/>
      <c r="AC87" s="4"/>
      <c r="AD87" s="81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5.75" customHeight="1">
      <c r="A88" s="4"/>
      <c r="B88" s="51"/>
      <c r="C88" s="51"/>
      <c r="D88" s="51"/>
      <c r="E88" s="51"/>
      <c r="F88" s="51"/>
      <c r="G88" s="90"/>
      <c r="H88" s="51"/>
      <c r="I88" s="51"/>
      <c r="J88" s="51"/>
      <c r="K88" s="51"/>
      <c r="L88" s="51"/>
      <c r="M88" s="4"/>
      <c r="N88" s="4"/>
      <c r="O88" s="51"/>
      <c r="P88" s="91"/>
      <c r="Q88" s="93"/>
      <c r="R88" s="89"/>
      <c r="S88" s="51"/>
      <c r="T88" s="51"/>
      <c r="U88" s="4"/>
      <c r="V88" s="4"/>
      <c r="W88" s="4"/>
      <c r="X88" s="4"/>
      <c r="Y88" s="4"/>
      <c r="Z88" s="4"/>
      <c r="AA88" s="4"/>
      <c r="AB88" s="4"/>
      <c r="AC88" s="4"/>
      <c r="AD88" s="81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5.75" customHeight="1">
      <c r="A89" s="4"/>
      <c r="B89" s="51"/>
      <c r="C89" s="51"/>
      <c r="D89" s="51"/>
      <c r="E89" s="51"/>
      <c r="F89" s="51"/>
      <c r="G89" s="90"/>
      <c r="H89" s="51"/>
      <c r="I89" s="51"/>
      <c r="J89" s="51"/>
      <c r="K89" s="51"/>
      <c r="L89" s="51"/>
      <c r="M89" s="4"/>
      <c r="N89" s="4"/>
      <c r="O89" s="51"/>
      <c r="P89" s="91"/>
      <c r="Q89" s="93"/>
      <c r="R89" s="89"/>
      <c r="S89" s="51"/>
      <c r="T89" s="51"/>
      <c r="U89" s="4"/>
      <c r="V89" s="4"/>
      <c r="W89" s="4"/>
      <c r="X89" s="4"/>
      <c r="Y89" s="4"/>
      <c r="Z89" s="4"/>
      <c r="AA89" s="4"/>
      <c r="AB89" s="4"/>
      <c r="AC89" s="4"/>
      <c r="AD89" s="81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5.75" customHeight="1">
      <c r="A90" s="4"/>
      <c r="B90" s="51"/>
      <c r="C90" s="51"/>
      <c r="D90" s="51"/>
      <c r="E90" s="51"/>
      <c r="F90" s="51"/>
      <c r="G90" s="90"/>
      <c r="H90" s="51"/>
      <c r="I90" s="51"/>
      <c r="J90" s="51"/>
      <c r="K90" s="51"/>
      <c r="L90" s="51"/>
      <c r="M90" s="4"/>
      <c r="N90" s="4"/>
      <c r="O90" s="51"/>
      <c r="P90" s="91"/>
      <c r="Q90" s="93"/>
      <c r="R90" s="89"/>
      <c r="S90" s="51"/>
      <c r="T90" s="51"/>
      <c r="U90" s="4"/>
      <c r="V90" s="4"/>
      <c r="W90" s="4"/>
      <c r="X90" s="4"/>
      <c r="Y90" s="4"/>
      <c r="Z90" s="4"/>
      <c r="AA90" s="4"/>
      <c r="AB90" s="4"/>
      <c r="AC90" s="4"/>
      <c r="AD90" s="81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5.75" customHeight="1">
      <c r="A91" s="4"/>
      <c r="B91" s="51"/>
      <c r="C91" s="51"/>
      <c r="D91" s="51"/>
      <c r="E91" s="51"/>
      <c r="F91" s="51"/>
      <c r="G91" s="90"/>
      <c r="H91" s="51"/>
      <c r="I91" s="51"/>
      <c r="J91" s="51"/>
      <c r="K91" s="51"/>
      <c r="L91" s="51"/>
      <c r="M91" s="4"/>
      <c r="N91" s="4"/>
      <c r="O91" s="51"/>
      <c r="P91" s="91"/>
      <c r="Q91" s="93"/>
      <c r="R91" s="89"/>
      <c r="S91" s="51"/>
      <c r="T91" s="51"/>
      <c r="U91" s="4"/>
      <c r="V91" s="4"/>
      <c r="W91" s="4"/>
      <c r="X91" s="4"/>
      <c r="Y91" s="4"/>
      <c r="Z91" s="4"/>
      <c r="AA91" s="4"/>
      <c r="AB91" s="4"/>
      <c r="AC91" s="4"/>
      <c r="AD91" s="81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5.75" customHeight="1">
      <c r="A92" s="4"/>
      <c r="B92" s="51"/>
      <c r="C92" s="51"/>
      <c r="D92" s="51"/>
      <c r="E92" s="51"/>
      <c r="F92" s="51"/>
      <c r="G92" s="90"/>
      <c r="H92" s="51"/>
      <c r="I92" s="51"/>
      <c r="J92" s="51"/>
      <c r="K92" s="51"/>
      <c r="L92" s="51"/>
      <c r="M92" s="4"/>
      <c r="N92" s="4"/>
      <c r="O92" s="51"/>
      <c r="P92" s="91"/>
      <c r="Q92" s="93"/>
      <c r="R92" s="89"/>
      <c r="S92" s="51"/>
      <c r="T92" s="51"/>
      <c r="U92" s="4"/>
      <c r="V92" s="4"/>
      <c r="W92" s="4"/>
      <c r="X92" s="4"/>
      <c r="Y92" s="4"/>
      <c r="Z92" s="4"/>
      <c r="AA92" s="4"/>
      <c r="AB92" s="4"/>
      <c r="AC92" s="4"/>
      <c r="AD92" s="81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5.75" customHeight="1">
      <c r="A93" s="4"/>
      <c r="B93" s="51"/>
      <c r="C93" s="51"/>
      <c r="D93" s="51"/>
      <c r="E93" s="51"/>
      <c r="F93" s="51"/>
      <c r="G93" s="90"/>
      <c r="H93" s="51"/>
      <c r="I93" s="51"/>
      <c r="J93" s="51"/>
      <c r="K93" s="51"/>
      <c r="L93" s="51"/>
      <c r="M93" s="4"/>
      <c r="N93" s="4"/>
      <c r="O93" s="51"/>
      <c r="P93" s="91"/>
      <c r="Q93" s="93"/>
      <c r="R93" s="89"/>
      <c r="S93" s="51"/>
      <c r="T93" s="51"/>
      <c r="U93" s="4"/>
      <c r="V93" s="4"/>
      <c r="W93" s="4"/>
      <c r="X93" s="4"/>
      <c r="Y93" s="4"/>
      <c r="Z93" s="4"/>
      <c r="AA93" s="4"/>
      <c r="AB93" s="4"/>
      <c r="AC93" s="4"/>
      <c r="AD93" s="81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5.75" customHeight="1">
      <c r="A94" s="4"/>
      <c r="B94" s="51"/>
      <c r="C94" s="51"/>
      <c r="D94" s="51"/>
      <c r="E94" s="51"/>
      <c r="F94" s="51"/>
      <c r="G94" s="90"/>
      <c r="H94" s="51"/>
      <c r="I94" s="51"/>
      <c r="J94" s="51"/>
      <c r="K94" s="51"/>
      <c r="L94" s="51"/>
      <c r="M94" s="4"/>
      <c r="N94" s="4"/>
      <c r="O94" s="51"/>
      <c r="P94" s="91"/>
      <c r="Q94" s="93"/>
      <c r="R94" s="89"/>
      <c r="S94" s="51"/>
      <c r="T94" s="51"/>
      <c r="U94" s="4"/>
      <c r="V94" s="4"/>
      <c r="W94" s="4"/>
      <c r="X94" s="4"/>
      <c r="Y94" s="4"/>
      <c r="Z94" s="4"/>
      <c r="AA94" s="4"/>
      <c r="AB94" s="4"/>
      <c r="AC94" s="4"/>
      <c r="AD94" s="81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5.75" customHeight="1">
      <c r="A95" s="4"/>
      <c r="B95" s="51"/>
      <c r="C95" s="51"/>
      <c r="D95" s="51"/>
      <c r="E95" s="51"/>
      <c r="F95" s="51"/>
      <c r="G95" s="90"/>
      <c r="H95" s="51"/>
      <c r="I95" s="51"/>
      <c r="J95" s="51"/>
      <c r="K95" s="51"/>
      <c r="L95" s="51"/>
      <c r="M95" s="4"/>
      <c r="N95" s="4"/>
      <c r="O95" s="51"/>
      <c r="P95" s="91"/>
      <c r="Q95" s="93"/>
      <c r="R95" s="89"/>
      <c r="S95" s="51"/>
      <c r="T95" s="51"/>
      <c r="U95" s="4"/>
      <c r="V95" s="4"/>
      <c r="W95" s="4"/>
      <c r="X95" s="4"/>
      <c r="Y95" s="4"/>
      <c r="Z95" s="4"/>
      <c r="AA95" s="4"/>
      <c r="AB95" s="4"/>
      <c r="AC95" s="4"/>
      <c r="AD95" s="81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5.75" customHeight="1">
      <c r="A96" s="4"/>
      <c r="B96" s="51"/>
      <c r="C96" s="51"/>
      <c r="D96" s="51"/>
      <c r="E96" s="51"/>
      <c r="F96" s="51"/>
      <c r="G96" s="90"/>
      <c r="H96" s="51"/>
      <c r="I96" s="51"/>
      <c r="J96" s="51"/>
      <c r="K96" s="51"/>
      <c r="L96" s="51"/>
      <c r="M96" s="4"/>
      <c r="N96" s="4"/>
      <c r="O96" s="51"/>
      <c r="P96" s="91"/>
      <c r="Q96" s="93"/>
      <c r="R96" s="89"/>
      <c r="S96" s="51"/>
      <c r="T96" s="51"/>
      <c r="U96" s="4"/>
      <c r="V96" s="4"/>
      <c r="W96" s="4"/>
      <c r="X96" s="4"/>
      <c r="Y96" s="4"/>
      <c r="Z96" s="4"/>
      <c r="AA96" s="4"/>
      <c r="AB96" s="4"/>
      <c r="AC96" s="4"/>
      <c r="AD96" s="81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5.75" customHeight="1">
      <c r="A97" s="4"/>
      <c r="B97" s="51"/>
      <c r="C97" s="51"/>
      <c r="D97" s="51"/>
      <c r="E97" s="51"/>
      <c r="F97" s="51"/>
      <c r="G97" s="90"/>
      <c r="H97" s="51"/>
      <c r="I97" s="51"/>
      <c r="J97" s="51"/>
      <c r="K97" s="51"/>
      <c r="L97" s="51"/>
      <c r="M97" s="4"/>
      <c r="N97" s="4"/>
      <c r="O97" s="51"/>
      <c r="P97" s="91"/>
      <c r="Q97" s="93"/>
      <c r="R97" s="89"/>
      <c r="S97" s="51"/>
      <c r="T97" s="51"/>
      <c r="U97" s="4"/>
      <c r="V97" s="4"/>
      <c r="W97" s="4"/>
      <c r="X97" s="4"/>
      <c r="Y97" s="4"/>
      <c r="Z97" s="4"/>
      <c r="AA97" s="4"/>
      <c r="AB97" s="4"/>
      <c r="AC97" s="4"/>
      <c r="AD97" s="81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5.75" customHeight="1">
      <c r="A98" s="4"/>
      <c r="B98" s="51"/>
      <c r="C98" s="51"/>
      <c r="D98" s="51"/>
      <c r="E98" s="51"/>
      <c r="F98" s="51"/>
      <c r="G98" s="90"/>
      <c r="H98" s="51"/>
      <c r="I98" s="51"/>
      <c r="J98" s="51"/>
      <c r="K98" s="51"/>
      <c r="L98" s="51"/>
      <c r="M98" s="4"/>
      <c r="N98" s="4"/>
      <c r="O98" s="51"/>
      <c r="P98" s="91"/>
      <c r="Q98" s="93"/>
      <c r="R98" s="89"/>
      <c r="S98" s="51"/>
      <c r="T98" s="51"/>
      <c r="U98" s="4"/>
      <c r="V98" s="4"/>
      <c r="W98" s="4"/>
      <c r="X98" s="4"/>
      <c r="Y98" s="4"/>
      <c r="Z98" s="4"/>
      <c r="AA98" s="4"/>
      <c r="AB98" s="4"/>
      <c r="AC98" s="4"/>
      <c r="AD98" s="81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5.75" customHeight="1">
      <c r="A99" s="4"/>
      <c r="B99" s="51"/>
      <c r="C99" s="51"/>
      <c r="D99" s="51"/>
      <c r="E99" s="51"/>
      <c r="F99" s="51"/>
      <c r="G99" s="90"/>
      <c r="H99" s="51"/>
      <c r="I99" s="51"/>
      <c r="J99" s="51"/>
      <c r="K99" s="51"/>
      <c r="L99" s="51"/>
      <c r="M99" s="4"/>
      <c r="N99" s="4"/>
      <c r="O99" s="51"/>
      <c r="P99" s="91"/>
      <c r="Q99" s="93"/>
      <c r="R99" s="89"/>
      <c r="S99" s="51"/>
      <c r="T99" s="51"/>
      <c r="U99" s="4"/>
      <c r="V99" s="4"/>
      <c r="W99" s="4"/>
      <c r="X99" s="4"/>
      <c r="Y99" s="4"/>
      <c r="Z99" s="4"/>
      <c r="AA99" s="4"/>
      <c r="AB99" s="4"/>
      <c r="AC99" s="4"/>
      <c r="AD99" s="81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5.75" customHeight="1">
      <c r="A100" s="4"/>
      <c r="B100" s="51"/>
      <c r="C100" s="51"/>
      <c r="D100" s="51"/>
      <c r="E100" s="51"/>
      <c r="F100" s="51"/>
      <c r="G100" s="90"/>
      <c r="H100" s="51"/>
      <c r="I100" s="51"/>
      <c r="J100" s="51"/>
      <c r="K100" s="51"/>
      <c r="L100" s="51"/>
      <c r="M100" s="4"/>
      <c r="N100" s="4"/>
      <c r="O100" s="51"/>
      <c r="P100" s="91"/>
      <c r="Q100" s="93"/>
      <c r="R100" s="89"/>
      <c r="S100" s="51"/>
      <c r="T100" s="51"/>
      <c r="U100" s="4"/>
      <c r="V100" s="4"/>
      <c r="W100" s="4"/>
      <c r="X100" s="4"/>
      <c r="Y100" s="4"/>
      <c r="Z100" s="4"/>
      <c r="AA100" s="4"/>
      <c r="AB100" s="4"/>
      <c r="AC100" s="4"/>
      <c r="AD100" s="81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5.75" customHeight="1">
      <c r="A101" s="4"/>
      <c r="B101" s="51"/>
      <c r="C101" s="51"/>
      <c r="D101" s="51"/>
      <c r="E101" s="51"/>
      <c r="F101" s="51"/>
      <c r="G101" s="90"/>
      <c r="H101" s="51"/>
      <c r="I101" s="51"/>
      <c r="J101" s="51"/>
      <c r="K101" s="51"/>
      <c r="L101" s="51"/>
      <c r="M101" s="4"/>
      <c r="N101" s="4"/>
      <c r="O101" s="51"/>
      <c r="P101" s="91"/>
      <c r="Q101" s="93"/>
      <c r="R101" s="89"/>
      <c r="S101" s="51"/>
      <c r="T101" s="51"/>
      <c r="U101" s="4"/>
      <c r="V101" s="4"/>
      <c r="W101" s="4"/>
      <c r="X101" s="4"/>
      <c r="Y101" s="4"/>
      <c r="Z101" s="4"/>
      <c r="AA101" s="4"/>
      <c r="AB101" s="4"/>
      <c r="AC101" s="4"/>
      <c r="AD101" s="81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5.75" customHeight="1">
      <c r="A102" s="4"/>
      <c r="B102" s="51"/>
      <c r="C102" s="51"/>
      <c r="D102" s="51"/>
      <c r="E102" s="51"/>
      <c r="F102" s="51"/>
      <c r="G102" s="90"/>
      <c r="H102" s="51"/>
      <c r="I102" s="51"/>
      <c r="J102" s="51"/>
      <c r="K102" s="51"/>
      <c r="L102" s="51"/>
      <c r="M102" s="4"/>
      <c r="N102" s="4"/>
      <c r="O102" s="51"/>
      <c r="P102" s="91"/>
      <c r="Q102" s="93"/>
      <c r="R102" s="89"/>
      <c r="S102" s="51"/>
      <c r="T102" s="51"/>
      <c r="U102" s="4"/>
      <c r="V102" s="4"/>
      <c r="W102" s="4"/>
      <c r="X102" s="4"/>
      <c r="Y102" s="4"/>
      <c r="Z102" s="4"/>
      <c r="AA102" s="4"/>
      <c r="AB102" s="4"/>
      <c r="AC102" s="4"/>
      <c r="AD102" s="81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5.75" customHeight="1">
      <c r="A103" s="4"/>
      <c r="B103" s="51"/>
      <c r="C103" s="51"/>
      <c r="D103" s="51"/>
      <c r="E103" s="51"/>
      <c r="F103" s="51"/>
      <c r="G103" s="90"/>
      <c r="H103" s="51"/>
      <c r="I103" s="51"/>
      <c r="J103" s="51"/>
      <c r="K103" s="51"/>
      <c r="L103" s="51"/>
      <c r="M103" s="4"/>
      <c r="N103" s="4"/>
      <c r="O103" s="51"/>
      <c r="P103" s="91"/>
      <c r="Q103" s="93"/>
      <c r="R103" s="89"/>
      <c r="S103" s="51"/>
      <c r="T103" s="51"/>
      <c r="U103" s="4"/>
      <c r="V103" s="4"/>
      <c r="W103" s="4"/>
      <c r="X103" s="4"/>
      <c r="Y103" s="4"/>
      <c r="Z103" s="4"/>
      <c r="AA103" s="4"/>
      <c r="AB103" s="4"/>
      <c r="AC103" s="4"/>
      <c r="AD103" s="81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5.75" customHeight="1">
      <c r="A104" s="4"/>
      <c r="B104" s="51"/>
      <c r="C104" s="51"/>
      <c r="D104" s="51"/>
      <c r="E104" s="51"/>
      <c r="F104" s="51"/>
      <c r="G104" s="90"/>
      <c r="H104" s="51"/>
      <c r="I104" s="51"/>
      <c r="J104" s="51"/>
      <c r="K104" s="51"/>
      <c r="L104" s="51"/>
      <c r="M104" s="4"/>
      <c r="N104" s="4"/>
      <c r="O104" s="51"/>
      <c r="P104" s="91"/>
      <c r="Q104" s="93"/>
      <c r="R104" s="89"/>
      <c r="S104" s="51"/>
      <c r="T104" s="51"/>
      <c r="U104" s="4"/>
      <c r="V104" s="4"/>
      <c r="W104" s="4"/>
      <c r="X104" s="4"/>
      <c r="Y104" s="4"/>
      <c r="Z104" s="4"/>
      <c r="AA104" s="4"/>
      <c r="AB104" s="4"/>
      <c r="AC104" s="4"/>
      <c r="AD104" s="81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5.75" customHeight="1">
      <c r="A105" s="4"/>
      <c r="B105" s="51"/>
      <c r="C105" s="51"/>
      <c r="D105" s="51"/>
      <c r="E105" s="51"/>
      <c r="F105" s="51"/>
      <c r="G105" s="90"/>
      <c r="H105" s="51"/>
      <c r="I105" s="51"/>
      <c r="J105" s="51"/>
      <c r="K105" s="51"/>
      <c r="L105" s="51"/>
      <c r="M105" s="4"/>
      <c r="N105" s="4"/>
      <c r="O105" s="51"/>
      <c r="P105" s="91"/>
      <c r="Q105" s="93"/>
      <c r="R105" s="89"/>
      <c r="S105" s="51"/>
      <c r="T105" s="51"/>
      <c r="U105" s="4"/>
      <c r="V105" s="4"/>
      <c r="W105" s="4"/>
      <c r="X105" s="4"/>
      <c r="Y105" s="4"/>
      <c r="Z105" s="4"/>
      <c r="AA105" s="4"/>
      <c r="AB105" s="4"/>
      <c r="AC105" s="4"/>
      <c r="AD105" s="81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5.75" customHeight="1">
      <c r="A106" s="4"/>
      <c r="B106" s="51"/>
      <c r="C106" s="51"/>
      <c r="D106" s="51"/>
      <c r="E106" s="51"/>
      <c r="F106" s="51"/>
      <c r="G106" s="90"/>
      <c r="H106" s="51"/>
      <c r="I106" s="51"/>
      <c r="J106" s="51"/>
      <c r="K106" s="51"/>
      <c r="L106" s="51"/>
      <c r="M106" s="4"/>
      <c r="N106" s="4"/>
      <c r="O106" s="51"/>
      <c r="P106" s="91"/>
      <c r="Q106" s="93"/>
      <c r="R106" s="89"/>
      <c r="S106" s="51"/>
      <c r="T106" s="51"/>
      <c r="U106" s="4"/>
      <c r="V106" s="4"/>
      <c r="W106" s="4"/>
      <c r="X106" s="4"/>
      <c r="Y106" s="4"/>
      <c r="Z106" s="4"/>
      <c r="AA106" s="4"/>
      <c r="AB106" s="4"/>
      <c r="AC106" s="4"/>
      <c r="AD106" s="81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5.75" customHeight="1">
      <c r="A107" s="4"/>
      <c r="B107" s="51"/>
      <c r="C107" s="51"/>
      <c r="D107" s="51"/>
      <c r="E107" s="51"/>
      <c r="F107" s="51"/>
      <c r="G107" s="90"/>
      <c r="H107" s="51"/>
      <c r="I107" s="51"/>
      <c r="J107" s="51"/>
      <c r="K107" s="51"/>
      <c r="L107" s="51"/>
      <c r="M107" s="4"/>
      <c r="N107" s="4"/>
      <c r="O107" s="51"/>
      <c r="P107" s="91"/>
      <c r="Q107" s="93"/>
      <c r="R107" s="89"/>
      <c r="S107" s="51"/>
      <c r="T107" s="51"/>
      <c r="U107" s="4"/>
      <c r="V107" s="4"/>
      <c r="W107" s="4"/>
      <c r="X107" s="4"/>
      <c r="Y107" s="4"/>
      <c r="Z107" s="4"/>
      <c r="AA107" s="4"/>
      <c r="AB107" s="4"/>
      <c r="AC107" s="4"/>
      <c r="AD107" s="81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5.75" customHeight="1">
      <c r="A108" s="4"/>
      <c r="B108" s="51"/>
      <c r="C108" s="51"/>
      <c r="D108" s="51"/>
      <c r="E108" s="51"/>
      <c r="F108" s="51"/>
      <c r="G108" s="90"/>
      <c r="H108" s="51"/>
      <c r="I108" s="51"/>
      <c r="J108" s="51"/>
      <c r="K108" s="51"/>
      <c r="L108" s="51"/>
      <c r="M108" s="4"/>
      <c r="N108" s="4"/>
      <c r="O108" s="51"/>
      <c r="P108" s="91"/>
      <c r="Q108" s="93"/>
      <c r="R108" s="89"/>
      <c r="S108" s="51"/>
      <c r="T108" s="51"/>
      <c r="U108" s="4"/>
      <c r="V108" s="4"/>
      <c r="W108" s="4"/>
      <c r="X108" s="4"/>
      <c r="Y108" s="4"/>
      <c r="Z108" s="4"/>
      <c r="AA108" s="4"/>
      <c r="AB108" s="4"/>
      <c r="AC108" s="4"/>
      <c r="AD108" s="81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5.75" customHeight="1">
      <c r="A109" s="4"/>
      <c r="B109" s="51"/>
      <c r="C109" s="51"/>
      <c r="D109" s="51"/>
      <c r="E109" s="51"/>
      <c r="F109" s="51"/>
      <c r="G109" s="90"/>
      <c r="H109" s="51"/>
      <c r="I109" s="51"/>
      <c r="J109" s="51"/>
      <c r="K109" s="51"/>
      <c r="L109" s="51"/>
      <c r="M109" s="4"/>
      <c r="N109" s="4"/>
      <c r="O109" s="51"/>
      <c r="P109" s="91"/>
      <c r="Q109" s="93"/>
      <c r="R109" s="89"/>
      <c r="S109" s="51"/>
      <c r="T109" s="51"/>
      <c r="U109" s="4"/>
      <c r="V109" s="4"/>
      <c r="W109" s="4"/>
      <c r="X109" s="4"/>
      <c r="Y109" s="4"/>
      <c r="Z109" s="4"/>
      <c r="AA109" s="4"/>
      <c r="AB109" s="4"/>
      <c r="AC109" s="4"/>
      <c r="AD109" s="81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5.75" customHeight="1">
      <c r="A110" s="4"/>
      <c r="B110" s="51"/>
      <c r="C110" s="51"/>
      <c r="D110" s="51"/>
      <c r="E110" s="51"/>
      <c r="F110" s="51"/>
      <c r="G110" s="90"/>
      <c r="H110" s="51"/>
      <c r="I110" s="51"/>
      <c r="J110" s="51"/>
      <c r="K110" s="51"/>
      <c r="L110" s="51"/>
      <c r="M110" s="4"/>
      <c r="N110" s="4"/>
      <c r="O110" s="51"/>
      <c r="P110" s="91"/>
      <c r="Q110" s="93"/>
      <c r="R110" s="89"/>
      <c r="S110" s="51"/>
      <c r="T110" s="51"/>
      <c r="U110" s="4"/>
      <c r="V110" s="4"/>
      <c r="W110" s="4"/>
      <c r="X110" s="4"/>
      <c r="Y110" s="4"/>
      <c r="Z110" s="4"/>
      <c r="AA110" s="4"/>
      <c r="AB110" s="4"/>
      <c r="AC110" s="4"/>
      <c r="AD110" s="81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5.75" customHeight="1">
      <c r="A111" s="4"/>
      <c r="B111" s="51"/>
      <c r="C111" s="51"/>
      <c r="D111" s="51"/>
      <c r="E111" s="51"/>
      <c r="F111" s="51"/>
      <c r="G111" s="90"/>
      <c r="H111" s="51"/>
      <c r="I111" s="51"/>
      <c r="J111" s="51"/>
      <c r="K111" s="51"/>
      <c r="L111" s="51"/>
      <c r="M111" s="4"/>
      <c r="N111" s="4"/>
      <c r="O111" s="51"/>
      <c r="P111" s="91"/>
      <c r="Q111" s="93"/>
      <c r="R111" s="89"/>
      <c r="S111" s="51"/>
      <c r="T111" s="51"/>
      <c r="U111" s="4"/>
      <c r="V111" s="4"/>
      <c r="W111" s="4"/>
      <c r="X111" s="4"/>
      <c r="Y111" s="4"/>
      <c r="Z111" s="4"/>
      <c r="AA111" s="4"/>
      <c r="AB111" s="4"/>
      <c r="AC111" s="4"/>
      <c r="AD111" s="81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5.75" customHeight="1">
      <c r="A112" s="4"/>
      <c r="B112" s="51"/>
      <c r="C112" s="51"/>
      <c r="D112" s="51"/>
      <c r="E112" s="51"/>
      <c r="F112" s="51"/>
      <c r="G112" s="90"/>
      <c r="H112" s="51"/>
      <c r="I112" s="51"/>
      <c r="J112" s="51"/>
      <c r="K112" s="51"/>
      <c r="L112" s="51"/>
      <c r="M112" s="4"/>
      <c r="N112" s="4"/>
      <c r="O112" s="51"/>
      <c r="P112" s="91"/>
      <c r="Q112" s="93"/>
      <c r="R112" s="89"/>
      <c r="S112" s="51"/>
      <c r="T112" s="51"/>
      <c r="U112" s="4"/>
      <c r="V112" s="4"/>
      <c r="W112" s="4"/>
      <c r="X112" s="4"/>
      <c r="Y112" s="4"/>
      <c r="Z112" s="4"/>
      <c r="AA112" s="4"/>
      <c r="AB112" s="4"/>
      <c r="AC112" s="4"/>
      <c r="AD112" s="81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5.75" customHeight="1">
      <c r="A113" s="4"/>
      <c r="B113" s="51"/>
      <c r="C113" s="51"/>
      <c r="D113" s="51"/>
      <c r="E113" s="51"/>
      <c r="F113" s="51"/>
      <c r="G113" s="90"/>
      <c r="H113" s="51"/>
      <c r="I113" s="51"/>
      <c r="J113" s="51"/>
      <c r="K113" s="51"/>
      <c r="L113" s="51"/>
      <c r="M113" s="4"/>
      <c r="N113" s="4"/>
      <c r="O113" s="51"/>
      <c r="P113" s="91"/>
      <c r="Q113" s="93"/>
      <c r="R113" s="89"/>
      <c r="S113" s="51"/>
      <c r="T113" s="51"/>
      <c r="U113" s="4"/>
      <c r="V113" s="4"/>
      <c r="W113" s="4"/>
      <c r="X113" s="4"/>
      <c r="Y113" s="4"/>
      <c r="Z113" s="4"/>
      <c r="AA113" s="4"/>
      <c r="AB113" s="4"/>
      <c r="AC113" s="4"/>
      <c r="AD113" s="81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5.75" customHeight="1">
      <c r="A114" s="4"/>
      <c r="B114" s="51"/>
      <c r="C114" s="51"/>
      <c r="D114" s="51"/>
      <c r="E114" s="51"/>
      <c r="F114" s="51"/>
      <c r="G114" s="90"/>
      <c r="H114" s="51"/>
      <c r="I114" s="51"/>
      <c r="J114" s="51"/>
      <c r="K114" s="51"/>
      <c r="L114" s="51"/>
      <c r="M114" s="4"/>
      <c r="N114" s="4"/>
      <c r="O114" s="51"/>
      <c r="P114" s="91"/>
      <c r="Q114" s="93"/>
      <c r="R114" s="89"/>
      <c r="S114" s="51"/>
      <c r="T114" s="51"/>
      <c r="U114" s="4"/>
      <c r="V114" s="4"/>
      <c r="W114" s="4"/>
      <c r="X114" s="4"/>
      <c r="Y114" s="4"/>
      <c r="Z114" s="4"/>
      <c r="AA114" s="4"/>
      <c r="AB114" s="4"/>
      <c r="AC114" s="4"/>
      <c r="AD114" s="81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5.75" customHeight="1">
      <c r="A115" s="4"/>
      <c r="B115" s="51"/>
      <c r="C115" s="51"/>
      <c r="D115" s="51"/>
      <c r="E115" s="51"/>
      <c r="F115" s="51"/>
      <c r="G115" s="90"/>
      <c r="H115" s="51"/>
      <c r="I115" s="51"/>
      <c r="J115" s="51"/>
      <c r="K115" s="51"/>
      <c r="L115" s="51"/>
      <c r="M115" s="4"/>
      <c r="N115" s="4"/>
      <c r="O115" s="51"/>
      <c r="P115" s="91"/>
      <c r="Q115" s="93"/>
      <c r="R115" s="89"/>
      <c r="S115" s="51"/>
      <c r="T115" s="51"/>
      <c r="U115" s="4"/>
      <c r="V115" s="4"/>
      <c r="W115" s="4"/>
      <c r="X115" s="4"/>
      <c r="Y115" s="4"/>
      <c r="Z115" s="4"/>
      <c r="AA115" s="4"/>
      <c r="AB115" s="4"/>
      <c r="AC115" s="4"/>
      <c r="AD115" s="81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5.75" customHeight="1">
      <c r="A116" s="4"/>
      <c r="B116" s="51"/>
      <c r="C116" s="51"/>
      <c r="D116" s="51"/>
      <c r="E116" s="51"/>
      <c r="F116" s="51"/>
      <c r="G116" s="90"/>
      <c r="H116" s="51"/>
      <c r="I116" s="51"/>
      <c r="J116" s="51"/>
      <c r="K116" s="51"/>
      <c r="L116" s="51"/>
      <c r="M116" s="4"/>
      <c r="N116" s="4"/>
      <c r="O116" s="51"/>
      <c r="P116" s="91"/>
      <c r="Q116" s="93"/>
      <c r="R116" s="89"/>
      <c r="S116" s="51"/>
      <c r="T116" s="51"/>
      <c r="U116" s="4"/>
      <c r="V116" s="4"/>
      <c r="W116" s="4"/>
      <c r="X116" s="4"/>
      <c r="Y116" s="4"/>
      <c r="Z116" s="4"/>
      <c r="AA116" s="4"/>
      <c r="AB116" s="4"/>
      <c r="AC116" s="4"/>
      <c r="AD116" s="81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5.75" customHeight="1">
      <c r="A117" s="4"/>
      <c r="B117" s="51"/>
      <c r="C117" s="51"/>
      <c r="D117" s="51"/>
      <c r="E117" s="51"/>
      <c r="F117" s="51"/>
      <c r="G117" s="90"/>
      <c r="H117" s="51"/>
      <c r="I117" s="51"/>
      <c r="J117" s="51"/>
      <c r="K117" s="51"/>
      <c r="L117" s="51"/>
      <c r="M117" s="4"/>
      <c r="N117" s="4"/>
      <c r="O117" s="51"/>
      <c r="P117" s="91"/>
      <c r="Q117" s="93"/>
      <c r="R117" s="89"/>
      <c r="S117" s="51"/>
      <c r="T117" s="51"/>
      <c r="U117" s="4"/>
      <c r="V117" s="4"/>
      <c r="W117" s="4"/>
      <c r="X117" s="4"/>
      <c r="Y117" s="4"/>
      <c r="Z117" s="4"/>
      <c r="AA117" s="4"/>
      <c r="AB117" s="4"/>
      <c r="AC117" s="4"/>
      <c r="AD117" s="81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5.75" customHeight="1">
      <c r="A118" s="4"/>
      <c r="B118" s="51"/>
      <c r="C118" s="51"/>
      <c r="D118" s="51"/>
      <c r="E118" s="51"/>
      <c r="F118" s="51"/>
      <c r="G118" s="90"/>
      <c r="H118" s="51"/>
      <c r="I118" s="51"/>
      <c r="J118" s="51"/>
      <c r="K118" s="51"/>
      <c r="L118" s="51"/>
      <c r="M118" s="4"/>
      <c r="N118" s="4"/>
      <c r="O118" s="51"/>
      <c r="P118" s="91"/>
      <c r="Q118" s="93"/>
      <c r="R118" s="89"/>
      <c r="S118" s="51"/>
      <c r="T118" s="51"/>
      <c r="U118" s="4"/>
      <c r="V118" s="4"/>
      <c r="W118" s="4"/>
      <c r="X118" s="4"/>
      <c r="Y118" s="4"/>
      <c r="Z118" s="4"/>
      <c r="AA118" s="4"/>
      <c r="AB118" s="4"/>
      <c r="AC118" s="4"/>
      <c r="AD118" s="81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5.75" customHeight="1">
      <c r="A119" s="4"/>
      <c r="B119" s="51"/>
      <c r="C119" s="51"/>
      <c r="D119" s="51"/>
      <c r="E119" s="51"/>
      <c r="F119" s="51"/>
      <c r="G119" s="90"/>
      <c r="H119" s="51"/>
      <c r="I119" s="51"/>
      <c r="J119" s="51"/>
      <c r="K119" s="51"/>
      <c r="L119" s="51"/>
      <c r="M119" s="4"/>
      <c r="N119" s="4"/>
      <c r="O119" s="51"/>
      <c r="P119" s="91"/>
      <c r="Q119" s="93"/>
      <c r="R119" s="89"/>
      <c r="S119" s="51"/>
      <c r="T119" s="51"/>
      <c r="U119" s="4"/>
      <c r="V119" s="4"/>
      <c r="W119" s="4"/>
      <c r="X119" s="4"/>
      <c r="Y119" s="4"/>
      <c r="Z119" s="4"/>
      <c r="AA119" s="4"/>
      <c r="AB119" s="4"/>
      <c r="AC119" s="4"/>
      <c r="AD119" s="81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5.75" customHeight="1">
      <c r="A120" s="4"/>
      <c r="B120" s="51"/>
      <c r="C120" s="51"/>
      <c r="D120" s="51"/>
      <c r="E120" s="51"/>
      <c r="F120" s="51"/>
      <c r="G120" s="90"/>
      <c r="H120" s="51"/>
      <c r="I120" s="51"/>
      <c r="J120" s="51"/>
      <c r="K120" s="51"/>
      <c r="L120" s="51"/>
      <c r="M120" s="4"/>
      <c r="N120" s="4"/>
      <c r="O120" s="51"/>
      <c r="P120" s="91"/>
      <c r="Q120" s="93"/>
      <c r="R120" s="89"/>
      <c r="S120" s="51"/>
      <c r="T120" s="51"/>
      <c r="U120" s="4"/>
      <c r="V120" s="4"/>
      <c r="W120" s="4"/>
      <c r="X120" s="4"/>
      <c r="Y120" s="4"/>
      <c r="Z120" s="4"/>
      <c r="AA120" s="4"/>
      <c r="AB120" s="4"/>
      <c r="AC120" s="4"/>
      <c r="AD120" s="81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5.75" customHeight="1">
      <c r="A121" s="4"/>
      <c r="B121" s="51"/>
      <c r="C121" s="51"/>
      <c r="D121" s="51"/>
      <c r="E121" s="51"/>
      <c r="F121" s="51"/>
      <c r="G121" s="90"/>
      <c r="H121" s="51"/>
      <c r="I121" s="51"/>
      <c r="J121" s="51"/>
      <c r="K121" s="51"/>
      <c r="L121" s="51"/>
      <c r="M121" s="4"/>
      <c r="N121" s="4"/>
      <c r="O121" s="51"/>
      <c r="P121" s="91"/>
      <c r="Q121" s="93"/>
      <c r="R121" s="89"/>
      <c r="S121" s="51"/>
      <c r="T121" s="51"/>
      <c r="U121" s="4"/>
      <c r="V121" s="4"/>
      <c r="W121" s="4"/>
      <c r="X121" s="4"/>
      <c r="Y121" s="4"/>
      <c r="Z121" s="4"/>
      <c r="AA121" s="4"/>
      <c r="AB121" s="4"/>
      <c r="AC121" s="4"/>
      <c r="AD121" s="81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5.75" customHeight="1">
      <c r="A122" s="4"/>
      <c r="B122" s="51"/>
      <c r="C122" s="51"/>
      <c r="D122" s="51"/>
      <c r="E122" s="51"/>
      <c r="F122" s="51"/>
      <c r="G122" s="90"/>
      <c r="H122" s="51"/>
      <c r="I122" s="51"/>
      <c r="J122" s="51"/>
      <c r="K122" s="51"/>
      <c r="L122" s="51"/>
      <c r="M122" s="4"/>
      <c r="N122" s="4"/>
      <c r="O122" s="51"/>
      <c r="P122" s="91"/>
      <c r="Q122" s="93"/>
      <c r="R122" s="89"/>
      <c r="S122" s="51"/>
      <c r="T122" s="51"/>
      <c r="U122" s="4"/>
      <c r="V122" s="4"/>
      <c r="W122" s="4"/>
      <c r="X122" s="4"/>
      <c r="Y122" s="4"/>
      <c r="Z122" s="4"/>
      <c r="AA122" s="4"/>
      <c r="AB122" s="4"/>
      <c r="AC122" s="4"/>
      <c r="AD122" s="81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5.75" customHeight="1">
      <c r="A123" s="4"/>
      <c r="B123" s="51"/>
      <c r="C123" s="51"/>
      <c r="D123" s="51"/>
      <c r="E123" s="51"/>
      <c r="F123" s="51"/>
      <c r="G123" s="90"/>
      <c r="H123" s="51"/>
      <c r="I123" s="51"/>
      <c r="J123" s="51"/>
      <c r="K123" s="51"/>
      <c r="L123" s="51"/>
      <c r="M123" s="4"/>
      <c r="N123" s="4"/>
      <c r="O123" s="51"/>
      <c r="P123" s="91"/>
      <c r="Q123" s="93"/>
      <c r="R123" s="89"/>
      <c r="S123" s="51"/>
      <c r="T123" s="51"/>
      <c r="U123" s="4"/>
      <c r="V123" s="4"/>
      <c r="W123" s="4"/>
      <c r="X123" s="4"/>
      <c r="Y123" s="4"/>
      <c r="Z123" s="4"/>
      <c r="AA123" s="4"/>
      <c r="AB123" s="4"/>
      <c r="AC123" s="4"/>
      <c r="AD123" s="81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5.75" customHeight="1">
      <c r="A124" s="4"/>
      <c r="B124" s="51"/>
      <c r="C124" s="51"/>
      <c r="D124" s="51"/>
      <c r="E124" s="51"/>
      <c r="F124" s="51"/>
      <c r="G124" s="90"/>
      <c r="H124" s="51"/>
      <c r="I124" s="51"/>
      <c r="J124" s="51"/>
      <c r="K124" s="51"/>
      <c r="L124" s="51"/>
      <c r="M124" s="4"/>
      <c r="N124" s="4"/>
      <c r="O124" s="51"/>
      <c r="P124" s="91"/>
      <c r="Q124" s="93"/>
      <c r="R124" s="89"/>
      <c r="S124" s="51"/>
      <c r="T124" s="51"/>
      <c r="U124" s="4"/>
      <c r="V124" s="4"/>
      <c r="W124" s="4"/>
      <c r="X124" s="4"/>
      <c r="Y124" s="4"/>
      <c r="Z124" s="4"/>
      <c r="AA124" s="4"/>
      <c r="AB124" s="4"/>
      <c r="AC124" s="4"/>
      <c r="AD124" s="81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5.75" customHeight="1">
      <c r="A125" s="4"/>
      <c r="B125" s="51"/>
      <c r="C125" s="51"/>
      <c r="D125" s="51"/>
      <c r="E125" s="51"/>
      <c r="F125" s="51"/>
      <c r="G125" s="90"/>
      <c r="H125" s="51"/>
      <c r="I125" s="51"/>
      <c r="J125" s="51"/>
      <c r="K125" s="51"/>
      <c r="L125" s="51"/>
      <c r="M125" s="4"/>
      <c r="N125" s="4"/>
      <c r="O125" s="51"/>
      <c r="P125" s="91"/>
      <c r="Q125" s="93"/>
      <c r="R125" s="89"/>
      <c r="S125" s="51"/>
      <c r="T125" s="51"/>
      <c r="U125" s="4"/>
      <c r="V125" s="4"/>
      <c r="W125" s="4"/>
      <c r="X125" s="4"/>
      <c r="Y125" s="4"/>
      <c r="Z125" s="4"/>
      <c r="AA125" s="4"/>
      <c r="AB125" s="4"/>
      <c r="AC125" s="4"/>
      <c r="AD125" s="81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5.75" customHeight="1">
      <c r="A126" s="4"/>
      <c r="B126" s="51"/>
      <c r="C126" s="51"/>
      <c r="D126" s="51"/>
      <c r="E126" s="51"/>
      <c r="F126" s="51"/>
      <c r="G126" s="90"/>
      <c r="H126" s="51"/>
      <c r="I126" s="51"/>
      <c r="J126" s="51"/>
      <c r="K126" s="51"/>
      <c r="L126" s="51"/>
      <c r="M126" s="4"/>
      <c r="N126" s="4"/>
      <c r="O126" s="51"/>
      <c r="P126" s="91"/>
      <c r="Q126" s="93"/>
      <c r="R126" s="89"/>
      <c r="S126" s="51"/>
      <c r="T126" s="51"/>
      <c r="U126" s="4"/>
      <c r="V126" s="4"/>
      <c r="W126" s="4"/>
      <c r="X126" s="4"/>
      <c r="Y126" s="4"/>
      <c r="Z126" s="4"/>
      <c r="AA126" s="4"/>
      <c r="AB126" s="4"/>
      <c r="AC126" s="4"/>
      <c r="AD126" s="81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5.75" customHeight="1">
      <c r="A127" s="4"/>
      <c r="B127" s="51"/>
      <c r="C127" s="51"/>
      <c r="D127" s="51"/>
      <c r="E127" s="51"/>
      <c r="F127" s="51"/>
      <c r="G127" s="90"/>
      <c r="H127" s="51"/>
      <c r="I127" s="51"/>
      <c r="J127" s="51"/>
      <c r="K127" s="51"/>
      <c r="L127" s="51"/>
      <c r="M127" s="4"/>
      <c r="N127" s="4"/>
      <c r="O127" s="51"/>
      <c r="P127" s="91"/>
      <c r="Q127" s="93"/>
      <c r="R127" s="89"/>
      <c r="S127" s="51"/>
      <c r="T127" s="51"/>
      <c r="U127" s="4"/>
      <c r="V127" s="4"/>
      <c r="W127" s="4"/>
      <c r="X127" s="4"/>
      <c r="Y127" s="4"/>
      <c r="Z127" s="4"/>
      <c r="AA127" s="4"/>
      <c r="AB127" s="4"/>
      <c r="AC127" s="4"/>
      <c r="AD127" s="81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5.75" customHeight="1">
      <c r="A128" s="4"/>
      <c r="B128" s="51"/>
      <c r="C128" s="51"/>
      <c r="D128" s="51"/>
      <c r="E128" s="51"/>
      <c r="F128" s="51"/>
      <c r="G128" s="90"/>
      <c r="H128" s="51"/>
      <c r="I128" s="51"/>
      <c r="J128" s="51"/>
      <c r="K128" s="51"/>
      <c r="L128" s="51"/>
      <c r="M128" s="4"/>
      <c r="N128" s="4"/>
      <c r="O128" s="51"/>
      <c r="P128" s="91"/>
      <c r="Q128" s="93"/>
      <c r="R128" s="89"/>
      <c r="S128" s="51"/>
      <c r="T128" s="51"/>
      <c r="U128" s="4"/>
      <c r="V128" s="4"/>
      <c r="W128" s="4"/>
      <c r="X128" s="4"/>
      <c r="Y128" s="4"/>
      <c r="Z128" s="4"/>
      <c r="AA128" s="4"/>
      <c r="AB128" s="4"/>
      <c r="AC128" s="4"/>
      <c r="AD128" s="81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5.75" customHeight="1">
      <c r="A129" s="4"/>
      <c r="B129" s="51"/>
      <c r="C129" s="51"/>
      <c r="D129" s="51"/>
      <c r="E129" s="51"/>
      <c r="F129" s="51"/>
      <c r="G129" s="90"/>
      <c r="H129" s="51"/>
      <c r="I129" s="51"/>
      <c r="J129" s="51"/>
      <c r="K129" s="51"/>
      <c r="L129" s="51"/>
      <c r="M129" s="4"/>
      <c r="N129" s="4"/>
      <c r="O129" s="51"/>
      <c r="P129" s="91"/>
      <c r="Q129" s="93"/>
      <c r="R129" s="89"/>
      <c r="S129" s="51"/>
      <c r="T129" s="51"/>
      <c r="U129" s="4"/>
      <c r="V129" s="4"/>
      <c r="W129" s="4"/>
      <c r="X129" s="4"/>
      <c r="Y129" s="4"/>
      <c r="Z129" s="4"/>
      <c r="AA129" s="4"/>
      <c r="AB129" s="4"/>
      <c r="AC129" s="4"/>
      <c r="AD129" s="81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5.75" customHeight="1">
      <c r="A130" s="4"/>
      <c r="B130" s="51"/>
      <c r="C130" s="51"/>
      <c r="D130" s="51"/>
      <c r="E130" s="51"/>
      <c r="F130" s="51"/>
      <c r="G130" s="90"/>
      <c r="H130" s="51"/>
      <c r="I130" s="51"/>
      <c r="J130" s="51"/>
      <c r="K130" s="51"/>
      <c r="L130" s="51"/>
      <c r="M130" s="4"/>
      <c r="N130" s="4"/>
      <c r="O130" s="51"/>
      <c r="P130" s="91"/>
      <c r="Q130" s="93"/>
      <c r="R130" s="89"/>
      <c r="S130" s="51"/>
      <c r="T130" s="51"/>
      <c r="U130" s="4"/>
      <c r="V130" s="4"/>
      <c r="W130" s="4"/>
      <c r="X130" s="4"/>
      <c r="Y130" s="4"/>
      <c r="Z130" s="4"/>
      <c r="AA130" s="4"/>
      <c r="AB130" s="4"/>
      <c r="AC130" s="4"/>
      <c r="AD130" s="81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5.75" customHeight="1">
      <c r="A131" s="4"/>
      <c r="B131" s="51"/>
      <c r="C131" s="51"/>
      <c r="D131" s="51"/>
      <c r="E131" s="51"/>
      <c r="F131" s="51"/>
      <c r="G131" s="90"/>
      <c r="H131" s="51"/>
      <c r="I131" s="51"/>
      <c r="J131" s="51"/>
      <c r="K131" s="51"/>
      <c r="L131" s="51"/>
      <c r="M131" s="4"/>
      <c r="N131" s="4"/>
      <c r="O131" s="51"/>
      <c r="P131" s="91"/>
      <c r="Q131" s="93"/>
      <c r="R131" s="89"/>
      <c r="S131" s="51"/>
      <c r="T131" s="51"/>
      <c r="U131" s="4"/>
      <c r="V131" s="4"/>
      <c r="W131" s="4"/>
      <c r="X131" s="4"/>
      <c r="Y131" s="4"/>
      <c r="Z131" s="4"/>
      <c r="AA131" s="4"/>
      <c r="AB131" s="4"/>
      <c r="AC131" s="4"/>
      <c r="AD131" s="8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5.75" customHeight="1">
      <c r="A132" s="4"/>
      <c r="B132" s="51"/>
      <c r="C132" s="51"/>
      <c r="D132" s="51"/>
      <c r="E132" s="51"/>
      <c r="F132" s="51"/>
      <c r="G132" s="90"/>
      <c r="H132" s="51"/>
      <c r="I132" s="51"/>
      <c r="J132" s="51"/>
      <c r="K132" s="51"/>
      <c r="L132" s="51"/>
      <c r="M132" s="4"/>
      <c r="N132" s="4"/>
      <c r="O132" s="51"/>
      <c r="P132" s="91"/>
      <c r="Q132" s="93"/>
      <c r="R132" s="89"/>
      <c r="S132" s="51"/>
      <c r="T132" s="51"/>
      <c r="U132" s="4"/>
      <c r="V132" s="4"/>
      <c r="W132" s="4"/>
      <c r="X132" s="4"/>
      <c r="Y132" s="4"/>
      <c r="Z132" s="4"/>
      <c r="AA132" s="4"/>
      <c r="AB132" s="4"/>
      <c r="AC132" s="4"/>
      <c r="AD132" s="81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5.75" customHeight="1">
      <c r="A133" s="4"/>
      <c r="B133" s="51"/>
      <c r="C133" s="51"/>
      <c r="D133" s="51"/>
      <c r="E133" s="51"/>
      <c r="F133" s="51"/>
      <c r="G133" s="90"/>
      <c r="H133" s="51"/>
      <c r="I133" s="51"/>
      <c r="J133" s="51"/>
      <c r="K133" s="51"/>
      <c r="L133" s="51"/>
      <c r="M133" s="4"/>
      <c r="N133" s="4"/>
      <c r="O133" s="51"/>
      <c r="P133" s="91"/>
      <c r="Q133" s="93"/>
      <c r="R133" s="89"/>
      <c r="S133" s="51"/>
      <c r="T133" s="51"/>
      <c r="U133" s="4"/>
      <c r="V133" s="4"/>
      <c r="W133" s="4"/>
      <c r="X133" s="4"/>
      <c r="Y133" s="4"/>
      <c r="Z133" s="4"/>
      <c r="AA133" s="4"/>
      <c r="AB133" s="4"/>
      <c r="AC133" s="4"/>
      <c r="AD133" s="81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5.75" customHeight="1">
      <c r="A134" s="4"/>
      <c r="B134" s="51"/>
      <c r="C134" s="51"/>
      <c r="D134" s="51"/>
      <c r="E134" s="51"/>
      <c r="F134" s="51"/>
      <c r="G134" s="90"/>
      <c r="H134" s="51"/>
      <c r="I134" s="51"/>
      <c r="J134" s="51"/>
      <c r="K134" s="51"/>
      <c r="L134" s="51"/>
      <c r="M134" s="4"/>
      <c r="N134" s="4"/>
      <c r="O134" s="51"/>
      <c r="P134" s="91"/>
      <c r="Q134" s="93"/>
      <c r="R134" s="89"/>
      <c r="S134" s="51"/>
      <c r="T134" s="51"/>
      <c r="U134" s="4"/>
      <c r="V134" s="4"/>
      <c r="W134" s="4"/>
      <c r="X134" s="4"/>
      <c r="Y134" s="4"/>
      <c r="Z134" s="4"/>
      <c r="AA134" s="4"/>
      <c r="AB134" s="4"/>
      <c r="AC134" s="4"/>
      <c r="AD134" s="81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5.75" customHeight="1">
      <c r="A135" s="4"/>
      <c r="B135" s="51"/>
      <c r="C135" s="51"/>
      <c r="D135" s="51"/>
      <c r="E135" s="51"/>
      <c r="F135" s="51"/>
      <c r="G135" s="90"/>
      <c r="H135" s="51"/>
      <c r="I135" s="51"/>
      <c r="J135" s="51"/>
      <c r="K135" s="51"/>
      <c r="L135" s="51"/>
      <c r="M135" s="4"/>
      <c r="N135" s="4"/>
      <c r="O135" s="51"/>
      <c r="P135" s="91"/>
      <c r="Q135" s="93"/>
      <c r="R135" s="89"/>
      <c r="S135" s="51"/>
      <c r="T135" s="51"/>
      <c r="U135" s="4"/>
      <c r="V135" s="4"/>
      <c r="W135" s="4"/>
      <c r="X135" s="4"/>
      <c r="Y135" s="4"/>
      <c r="Z135" s="4"/>
      <c r="AA135" s="4"/>
      <c r="AB135" s="4"/>
      <c r="AC135" s="4"/>
      <c r="AD135" s="81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5.75" customHeight="1">
      <c r="A136" s="4"/>
      <c r="B136" s="51"/>
      <c r="C136" s="51"/>
      <c r="D136" s="51"/>
      <c r="E136" s="51"/>
      <c r="F136" s="51"/>
      <c r="G136" s="90"/>
      <c r="H136" s="51"/>
      <c r="I136" s="51"/>
      <c r="J136" s="51"/>
      <c r="K136" s="51"/>
      <c r="L136" s="51"/>
      <c r="M136" s="4"/>
      <c r="N136" s="4"/>
      <c r="O136" s="51"/>
      <c r="P136" s="91"/>
      <c r="Q136" s="93"/>
      <c r="R136" s="89"/>
      <c r="S136" s="51"/>
      <c r="T136" s="51"/>
      <c r="U136" s="4"/>
      <c r="V136" s="4"/>
      <c r="W136" s="4"/>
      <c r="X136" s="4"/>
      <c r="Y136" s="4"/>
      <c r="Z136" s="4"/>
      <c r="AA136" s="4"/>
      <c r="AB136" s="4"/>
      <c r="AC136" s="4"/>
      <c r="AD136" s="81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5.75" customHeight="1">
      <c r="A137" s="4"/>
      <c r="B137" s="51"/>
      <c r="C137" s="51"/>
      <c r="D137" s="51"/>
      <c r="E137" s="51"/>
      <c r="F137" s="51"/>
      <c r="G137" s="90"/>
      <c r="H137" s="51"/>
      <c r="I137" s="51"/>
      <c r="J137" s="51"/>
      <c r="K137" s="51"/>
      <c r="L137" s="51"/>
      <c r="M137" s="4"/>
      <c r="N137" s="4"/>
      <c r="O137" s="51"/>
      <c r="P137" s="91"/>
      <c r="Q137" s="93"/>
      <c r="R137" s="89"/>
      <c r="S137" s="51"/>
      <c r="T137" s="51"/>
      <c r="U137" s="4"/>
      <c r="V137" s="4"/>
      <c r="W137" s="4"/>
      <c r="X137" s="4"/>
      <c r="Y137" s="4"/>
      <c r="Z137" s="4"/>
      <c r="AA137" s="4"/>
      <c r="AB137" s="4"/>
      <c r="AC137" s="4"/>
      <c r="AD137" s="81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5.75" customHeight="1">
      <c r="A138" s="4"/>
      <c r="B138" s="51"/>
      <c r="C138" s="51"/>
      <c r="D138" s="51"/>
      <c r="E138" s="51"/>
      <c r="F138" s="51"/>
      <c r="G138" s="90"/>
      <c r="H138" s="51"/>
      <c r="I138" s="51"/>
      <c r="J138" s="51"/>
      <c r="K138" s="51"/>
      <c r="L138" s="51"/>
      <c r="M138" s="4"/>
      <c r="N138" s="4"/>
      <c r="O138" s="51"/>
      <c r="P138" s="91"/>
      <c r="Q138" s="93"/>
      <c r="R138" s="89"/>
      <c r="S138" s="51"/>
      <c r="T138" s="51"/>
      <c r="U138" s="4"/>
      <c r="V138" s="4"/>
      <c r="W138" s="4"/>
      <c r="X138" s="4"/>
      <c r="Y138" s="4"/>
      <c r="Z138" s="4"/>
      <c r="AA138" s="4"/>
      <c r="AB138" s="4"/>
      <c r="AC138" s="4"/>
      <c r="AD138" s="81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5.75" customHeight="1">
      <c r="A139" s="4"/>
      <c r="B139" s="51"/>
      <c r="C139" s="51"/>
      <c r="D139" s="51"/>
      <c r="E139" s="51"/>
      <c r="F139" s="51"/>
      <c r="G139" s="90"/>
      <c r="H139" s="51"/>
      <c r="I139" s="51"/>
      <c r="J139" s="51"/>
      <c r="K139" s="51"/>
      <c r="L139" s="51"/>
      <c r="M139" s="4"/>
      <c r="N139" s="4"/>
      <c r="O139" s="51"/>
      <c r="P139" s="91"/>
      <c r="Q139" s="93"/>
      <c r="R139" s="89"/>
      <c r="S139" s="51"/>
      <c r="T139" s="51"/>
      <c r="U139" s="4"/>
      <c r="V139" s="4"/>
      <c r="W139" s="4"/>
      <c r="X139" s="4"/>
      <c r="Y139" s="4"/>
      <c r="Z139" s="4"/>
      <c r="AA139" s="4"/>
      <c r="AB139" s="4"/>
      <c r="AC139" s="4"/>
      <c r="AD139" s="81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5.75" customHeight="1">
      <c r="A140" s="4"/>
      <c r="B140" s="51"/>
      <c r="C140" s="51"/>
      <c r="D140" s="51"/>
      <c r="E140" s="51"/>
      <c r="F140" s="51"/>
      <c r="G140" s="90"/>
      <c r="H140" s="51"/>
      <c r="I140" s="51"/>
      <c r="J140" s="51"/>
      <c r="K140" s="51"/>
      <c r="L140" s="51"/>
      <c r="M140" s="4"/>
      <c r="N140" s="4"/>
      <c r="O140" s="51"/>
      <c r="P140" s="91"/>
      <c r="Q140" s="93"/>
      <c r="R140" s="89"/>
      <c r="S140" s="51"/>
      <c r="T140" s="51"/>
      <c r="U140" s="4"/>
      <c r="V140" s="4"/>
      <c r="W140" s="4"/>
      <c r="X140" s="4"/>
      <c r="Y140" s="4"/>
      <c r="Z140" s="4"/>
      <c r="AA140" s="4"/>
      <c r="AB140" s="4"/>
      <c r="AC140" s="4"/>
      <c r="AD140" s="81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5.75" customHeight="1">
      <c r="A141" s="4"/>
      <c r="B141" s="51"/>
      <c r="C141" s="51"/>
      <c r="D141" s="51"/>
      <c r="E141" s="51"/>
      <c r="F141" s="51"/>
      <c r="G141" s="90"/>
      <c r="H141" s="51"/>
      <c r="I141" s="51"/>
      <c r="J141" s="51"/>
      <c r="K141" s="51"/>
      <c r="L141" s="51"/>
      <c r="M141" s="4"/>
      <c r="N141" s="4"/>
      <c r="O141" s="51"/>
      <c r="P141" s="91"/>
      <c r="Q141" s="93"/>
      <c r="R141" s="89"/>
      <c r="S141" s="51"/>
      <c r="T141" s="51"/>
      <c r="U141" s="4"/>
      <c r="V141" s="4"/>
      <c r="W141" s="4"/>
      <c r="X141" s="4"/>
      <c r="Y141" s="4"/>
      <c r="Z141" s="4"/>
      <c r="AA141" s="4"/>
      <c r="AB141" s="4"/>
      <c r="AC141" s="4"/>
      <c r="AD141" s="81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5.75" customHeight="1">
      <c r="A142" s="4"/>
      <c r="B142" s="51"/>
      <c r="C142" s="51"/>
      <c r="D142" s="51"/>
      <c r="E142" s="51"/>
      <c r="F142" s="51"/>
      <c r="G142" s="90"/>
      <c r="H142" s="51"/>
      <c r="I142" s="51"/>
      <c r="J142" s="51"/>
      <c r="K142" s="51"/>
      <c r="L142" s="51"/>
      <c r="M142" s="4"/>
      <c r="N142" s="4"/>
      <c r="O142" s="51"/>
      <c r="P142" s="91"/>
      <c r="Q142" s="93"/>
      <c r="R142" s="89"/>
      <c r="S142" s="51"/>
      <c r="T142" s="51"/>
      <c r="U142" s="4"/>
      <c r="V142" s="4"/>
      <c r="W142" s="4"/>
      <c r="X142" s="4"/>
      <c r="Y142" s="4"/>
      <c r="Z142" s="4"/>
      <c r="AA142" s="4"/>
      <c r="AB142" s="4"/>
      <c r="AC142" s="4"/>
      <c r="AD142" s="81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5.75" customHeight="1">
      <c r="A143" s="4"/>
      <c r="B143" s="51"/>
      <c r="C143" s="51"/>
      <c r="D143" s="51"/>
      <c r="E143" s="51"/>
      <c r="F143" s="51"/>
      <c r="G143" s="90"/>
      <c r="H143" s="51"/>
      <c r="I143" s="51"/>
      <c r="J143" s="51"/>
      <c r="K143" s="51"/>
      <c r="L143" s="51"/>
      <c r="M143" s="4"/>
      <c r="N143" s="4"/>
      <c r="O143" s="51"/>
      <c r="P143" s="91"/>
      <c r="Q143" s="93"/>
      <c r="R143" s="89"/>
      <c r="S143" s="51"/>
      <c r="T143" s="51"/>
      <c r="U143" s="4"/>
      <c r="V143" s="4"/>
      <c r="W143" s="4"/>
      <c r="X143" s="4"/>
      <c r="Y143" s="4"/>
      <c r="Z143" s="4"/>
      <c r="AA143" s="4"/>
      <c r="AB143" s="4"/>
      <c r="AC143" s="4"/>
      <c r="AD143" s="81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5.75" customHeight="1">
      <c r="A144" s="4"/>
      <c r="B144" s="51"/>
      <c r="C144" s="51"/>
      <c r="D144" s="51"/>
      <c r="E144" s="51"/>
      <c r="F144" s="51"/>
      <c r="G144" s="90"/>
      <c r="H144" s="51"/>
      <c r="I144" s="51"/>
      <c r="J144" s="51"/>
      <c r="K144" s="51"/>
      <c r="L144" s="51"/>
      <c r="M144" s="4"/>
      <c r="N144" s="4"/>
      <c r="O144" s="51"/>
      <c r="P144" s="91"/>
      <c r="Q144" s="93"/>
      <c r="R144" s="89"/>
      <c r="S144" s="51"/>
      <c r="T144" s="51"/>
      <c r="U144" s="4"/>
      <c r="V144" s="4"/>
      <c r="W144" s="4"/>
      <c r="X144" s="4"/>
      <c r="Y144" s="4"/>
      <c r="Z144" s="4"/>
      <c r="AA144" s="4"/>
      <c r="AB144" s="4"/>
      <c r="AC144" s="4"/>
      <c r="AD144" s="81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5.75" customHeight="1">
      <c r="A145" s="4"/>
      <c r="B145" s="51"/>
      <c r="C145" s="51"/>
      <c r="D145" s="51"/>
      <c r="E145" s="51"/>
      <c r="F145" s="51"/>
      <c r="G145" s="90"/>
      <c r="H145" s="51"/>
      <c r="I145" s="51"/>
      <c r="J145" s="51"/>
      <c r="K145" s="51"/>
      <c r="L145" s="51"/>
      <c r="M145" s="4"/>
      <c r="N145" s="4"/>
      <c r="O145" s="51"/>
      <c r="P145" s="91"/>
      <c r="Q145" s="93"/>
      <c r="R145" s="89"/>
      <c r="S145" s="51"/>
      <c r="T145" s="51"/>
      <c r="U145" s="4"/>
      <c r="V145" s="4"/>
      <c r="W145" s="4"/>
      <c r="X145" s="4"/>
      <c r="Y145" s="4"/>
      <c r="Z145" s="4"/>
      <c r="AA145" s="4"/>
      <c r="AB145" s="4"/>
      <c r="AC145" s="4"/>
      <c r="AD145" s="81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5.75" customHeight="1">
      <c r="A146" s="4"/>
      <c r="B146" s="51"/>
      <c r="C146" s="51"/>
      <c r="D146" s="51"/>
      <c r="E146" s="51"/>
      <c r="F146" s="51"/>
      <c r="G146" s="90"/>
      <c r="H146" s="51"/>
      <c r="I146" s="51"/>
      <c r="J146" s="51"/>
      <c r="K146" s="51"/>
      <c r="L146" s="51"/>
      <c r="M146" s="4"/>
      <c r="N146" s="4"/>
      <c r="O146" s="51"/>
      <c r="P146" s="91"/>
      <c r="Q146" s="93"/>
      <c r="R146" s="89"/>
      <c r="S146" s="51"/>
      <c r="T146" s="51"/>
      <c r="U146" s="4"/>
      <c r="V146" s="4"/>
      <c r="W146" s="4"/>
      <c r="X146" s="4"/>
      <c r="Y146" s="4"/>
      <c r="Z146" s="4"/>
      <c r="AA146" s="4"/>
      <c r="AB146" s="4"/>
      <c r="AC146" s="4"/>
      <c r="AD146" s="81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5.75" customHeight="1">
      <c r="A147" s="4"/>
      <c r="B147" s="51"/>
      <c r="C147" s="51"/>
      <c r="D147" s="51"/>
      <c r="E147" s="51"/>
      <c r="F147" s="51"/>
      <c r="G147" s="90"/>
      <c r="H147" s="51"/>
      <c r="I147" s="51"/>
      <c r="J147" s="51"/>
      <c r="K147" s="51"/>
      <c r="L147" s="51"/>
      <c r="M147" s="4"/>
      <c r="N147" s="4"/>
      <c r="O147" s="51"/>
      <c r="P147" s="91"/>
      <c r="Q147" s="93"/>
      <c r="R147" s="89"/>
      <c r="S147" s="51"/>
      <c r="T147" s="51"/>
      <c r="U147" s="4"/>
      <c r="V147" s="4"/>
      <c r="W147" s="4"/>
      <c r="X147" s="4"/>
      <c r="Y147" s="4"/>
      <c r="Z147" s="4"/>
      <c r="AA147" s="4"/>
      <c r="AB147" s="4"/>
      <c r="AC147" s="4"/>
      <c r="AD147" s="81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5.75" customHeight="1">
      <c r="A148" s="4"/>
      <c r="B148" s="51"/>
      <c r="C148" s="51"/>
      <c r="D148" s="51"/>
      <c r="E148" s="51"/>
      <c r="F148" s="51"/>
      <c r="G148" s="90"/>
      <c r="H148" s="51"/>
      <c r="I148" s="51"/>
      <c r="J148" s="51"/>
      <c r="K148" s="51"/>
      <c r="L148" s="51"/>
      <c r="M148" s="4"/>
      <c r="N148" s="4"/>
      <c r="O148" s="51"/>
      <c r="P148" s="91"/>
      <c r="Q148" s="93"/>
      <c r="R148" s="89"/>
      <c r="S148" s="51"/>
      <c r="T148" s="51"/>
      <c r="U148" s="4"/>
      <c r="V148" s="4"/>
      <c r="W148" s="4"/>
      <c r="X148" s="4"/>
      <c r="Y148" s="4"/>
      <c r="Z148" s="4"/>
      <c r="AA148" s="4"/>
      <c r="AB148" s="4"/>
      <c r="AC148" s="4"/>
      <c r="AD148" s="81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5.75" customHeight="1">
      <c r="A149" s="4"/>
      <c r="B149" s="51"/>
      <c r="C149" s="51"/>
      <c r="D149" s="51"/>
      <c r="E149" s="51"/>
      <c r="F149" s="51"/>
      <c r="G149" s="90"/>
      <c r="H149" s="51"/>
      <c r="I149" s="51"/>
      <c r="J149" s="51"/>
      <c r="K149" s="51"/>
      <c r="L149" s="51"/>
      <c r="M149" s="4"/>
      <c r="N149" s="4"/>
      <c r="O149" s="51"/>
      <c r="P149" s="91"/>
      <c r="Q149" s="93"/>
      <c r="R149" s="89"/>
      <c r="S149" s="51"/>
      <c r="T149" s="51"/>
      <c r="U149" s="4"/>
      <c r="V149" s="4"/>
      <c r="W149" s="4"/>
      <c r="X149" s="4"/>
      <c r="Y149" s="4"/>
      <c r="Z149" s="4"/>
      <c r="AA149" s="4"/>
      <c r="AB149" s="4"/>
      <c r="AC149" s="4"/>
      <c r="AD149" s="81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5.75" customHeight="1">
      <c r="A150" s="4"/>
      <c r="B150" s="51"/>
      <c r="C150" s="51"/>
      <c r="D150" s="51"/>
      <c r="E150" s="51"/>
      <c r="F150" s="51"/>
      <c r="G150" s="90"/>
      <c r="H150" s="51"/>
      <c r="I150" s="51"/>
      <c r="J150" s="51"/>
      <c r="K150" s="51"/>
      <c r="L150" s="51"/>
      <c r="M150" s="4"/>
      <c r="N150" s="4"/>
      <c r="O150" s="51"/>
      <c r="P150" s="91"/>
      <c r="Q150" s="93"/>
      <c r="R150" s="89"/>
      <c r="S150" s="51"/>
      <c r="T150" s="51"/>
      <c r="U150" s="4"/>
      <c r="V150" s="4"/>
      <c r="W150" s="4"/>
      <c r="X150" s="4"/>
      <c r="Y150" s="4"/>
      <c r="Z150" s="4"/>
      <c r="AA150" s="4"/>
      <c r="AB150" s="4"/>
      <c r="AC150" s="4"/>
      <c r="AD150" s="81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5.75" customHeight="1">
      <c r="A151" s="4"/>
      <c r="B151" s="51"/>
      <c r="C151" s="51"/>
      <c r="D151" s="51"/>
      <c r="E151" s="51"/>
      <c r="F151" s="51"/>
      <c r="G151" s="90"/>
      <c r="H151" s="51"/>
      <c r="I151" s="51"/>
      <c r="J151" s="51"/>
      <c r="K151" s="51"/>
      <c r="L151" s="51"/>
      <c r="M151" s="4"/>
      <c r="N151" s="4"/>
      <c r="O151" s="51"/>
      <c r="P151" s="91"/>
      <c r="Q151" s="93"/>
      <c r="R151" s="89"/>
      <c r="S151" s="51"/>
      <c r="T151" s="51"/>
      <c r="U151" s="4"/>
      <c r="V151" s="4"/>
      <c r="W151" s="4"/>
      <c r="X151" s="4"/>
      <c r="Y151" s="4"/>
      <c r="Z151" s="4"/>
      <c r="AA151" s="4"/>
      <c r="AB151" s="4"/>
      <c r="AC151" s="4"/>
      <c r="AD151" s="81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5.75" customHeight="1">
      <c r="A152" s="4"/>
      <c r="B152" s="51"/>
      <c r="C152" s="51"/>
      <c r="D152" s="51"/>
      <c r="E152" s="51"/>
      <c r="F152" s="51"/>
      <c r="G152" s="90"/>
      <c r="H152" s="51"/>
      <c r="I152" s="51"/>
      <c r="J152" s="51"/>
      <c r="K152" s="51"/>
      <c r="L152" s="51"/>
      <c r="M152" s="4"/>
      <c r="N152" s="4"/>
      <c r="O152" s="51"/>
      <c r="P152" s="91"/>
      <c r="Q152" s="93"/>
      <c r="R152" s="89"/>
      <c r="S152" s="51"/>
      <c r="T152" s="51"/>
      <c r="U152" s="4"/>
      <c r="V152" s="4"/>
      <c r="W152" s="4"/>
      <c r="X152" s="4"/>
      <c r="Y152" s="4"/>
      <c r="Z152" s="4"/>
      <c r="AA152" s="4"/>
      <c r="AB152" s="4"/>
      <c r="AC152" s="4"/>
      <c r="AD152" s="81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5.75" customHeight="1">
      <c r="A153" s="4"/>
      <c r="B153" s="51"/>
      <c r="C153" s="51"/>
      <c r="D153" s="51"/>
      <c r="E153" s="51"/>
      <c r="F153" s="51"/>
      <c r="G153" s="90"/>
      <c r="H153" s="51"/>
      <c r="I153" s="51"/>
      <c r="J153" s="51"/>
      <c r="K153" s="51"/>
      <c r="L153" s="51"/>
      <c r="M153" s="4"/>
      <c r="N153" s="4"/>
      <c r="O153" s="51"/>
      <c r="P153" s="91"/>
      <c r="Q153" s="93"/>
      <c r="R153" s="89"/>
      <c r="S153" s="51"/>
      <c r="T153" s="51"/>
      <c r="U153" s="4"/>
      <c r="V153" s="4"/>
      <c r="W153" s="4"/>
      <c r="X153" s="4"/>
      <c r="Y153" s="4"/>
      <c r="Z153" s="4"/>
      <c r="AA153" s="4"/>
      <c r="AB153" s="4"/>
      <c r="AC153" s="4"/>
      <c r="AD153" s="81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5.75" customHeight="1">
      <c r="A154" s="4"/>
      <c r="B154" s="51"/>
      <c r="C154" s="51"/>
      <c r="D154" s="51"/>
      <c r="E154" s="51"/>
      <c r="F154" s="51"/>
      <c r="G154" s="90"/>
      <c r="H154" s="51"/>
      <c r="I154" s="51"/>
      <c r="J154" s="51"/>
      <c r="K154" s="51"/>
      <c r="L154" s="51"/>
      <c r="M154" s="4"/>
      <c r="N154" s="4"/>
      <c r="O154" s="51"/>
      <c r="P154" s="91"/>
      <c r="Q154" s="93"/>
      <c r="R154" s="89"/>
      <c r="S154" s="51"/>
      <c r="T154" s="51"/>
      <c r="U154" s="4"/>
      <c r="V154" s="4"/>
      <c r="W154" s="4"/>
      <c r="X154" s="4"/>
      <c r="Y154" s="4"/>
      <c r="Z154" s="4"/>
      <c r="AA154" s="4"/>
      <c r="AB154" s="4"/>
      <c r="AC154" s="4"/>
      <c r="AD154" s="81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5.75" customHeight="1">
      <c r="A155" s="4"/>
      <c r="B155" s="51"/>
      <c r="C155" s="51"/>
      <c r="D155" s="51"/>
      <c r="E155" s="51"/>
      <c r="F155" s="51"/>
      <c r="G155" s="90"/>
      <c r="H155" s="51"/>
      <c r="I155" s="51"/>
      <c r="J155" s="51"/>
      <c r="K155" s="51"/>
      <c r="L155" s="51"/>
      <c r="M155" s="4"/>
      <c r="N155" s="4"/>
      <c r="O155" s="51"/>
      <c r="P155" s="91"/>
      <c r="Q155" s="93"/>
      <c r="R155" s="89"/>
      <c r="S155" s="51"/>
      <c r="T155" s="51"/>
      <c r="U155" s="4"/>
      <c r="V155" s="4"/>
      <c r="W155" s="4"/>
      <c r="X155" s="4"/>
      <c r="Y155" s="4"/>
      <c r="Z155" s="4"/>
      <c r="AA155" s="4"/>
      <c r="AB155" s="4"/>
      <c r="AC155" s="4"/>
      <c r="AD155" s="81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5.75" customHeight="1">
      <c r="A156" s="4"/>
      <c r="B156" s="51"/>
      <c r="C156" s="51"/>
      <c r="D156" s="51"/>
      <c r="E156" s="51"/>
      <c r="F156" s="51"/>
      <c r="G156" s="90"/>
      <c r="H156" s="51"/>
      <c r="I156" s="51"/>
      <c r="J156" s="51"/>
      <c r="K156" s="51"/>
      <c r="L156" s="51"/>
      <c r="M156" s="4"/>
      <c r="N156" s="4"/>
      <c r="O156" s="51"/>
      <c r="P156" s="91"/>
      <c r="Q156" s="93"/>
      <c r="R156" s="89"/>
      <c r="S156" s="51"/>
      <c r="T156" s="51"/>
      <c r="U156" s="4"/>
      <c r="V156" s="4"/>
      <c r="W156" s="4"/>
      <c r="X156" s="4"/>
      <c r="Y156" s="4"/>
      <c r="Z156" s="4"/>
      <c r="AA156" s="4"/>
      <c r="AB156" s="4"/>
      <c r="AC156" s="4"/>
      <c r="AD156" s="81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15.75" customHeight="1">
      <c r="A157" s="4"/>
      <c r="B157" s="51"/>
      <c r="C157" s="51"/>
      <c r="D157" s="51"/>
      <c r="E157" s="51"/>
      <c r="F157" s="51"/>
      <c r="G157" s="90"/>
      <c r="H157" s="51"/>
      <c r="I157" s="51"/>
      <c r="J157" s="51"/>
      <c r="K157" s="51"/>
      <c r="L157" s="51"/>
      <c r="M157" s="4"/>
      <c r="N157" s="4"/>
      <c r="O157" s="51"/>
      <c r="P157" s="91"/>
      <c r="Q157" s="93"/>
      <c r="R157" s="89"/>
      <c r="S157" s="51"/>
      <c r="T157" s="51"/>
      <c r="U157" s="4"/>
      <c r="V157" s="4"/>
      <c r="W157" s="4"/>
      <c r="X157" s="4"/>
      <c r="Y157" s="4"/>
      <c r="Z157" s="4"/>
      <c r="AA157" s="4"/>
      <c r="AB157" s="4"/>
      <c r="AC157" s="4"/>
      <c r="AD157" s="81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ht="15.75" customHeight="1">
      <c r="A158" s="4"/>
      <c r="B158" s="51"/>
      <c r="C158" s="51"/>
      <c r="D158" s="51"/>
      <c r="E158" s="51"/>
      <c r="F158" s="51"/>
      <c r="G158" s="90"/>
      <c r="H158" s="51"/>
      <c r="I158" s="51"/>
      <c r="J158" s="51"/>
      <c r="K158" s="51"/>
      <c r="L158" s="51"/>
      <c r="M158" s="4"/>
      <c r="N158" s="4"/>
      <c r="O158" s="51"/>
      <c r="P158" s="91"/>
      <c r="Q158" s="93"/>
      <c r="R158" s="89"/>
      <c r="S158" s="51"/>
      <c r="T158" s="51"/>
      <c r="U158" s="4"/>
      <c r="V158" s="4"/>
      <c r="W158" s="4"/>
      <c r="X158" s="4"/>
      <c r="Y158" s="4"/>
      <c r="Z158" s="4"/>
      <c r="AA158" s="4"/>
      <c r="AB158" s="4"/>
      <c r="AC158" s="4"/>
      <c r="AD158" s="81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5.75" customHeight="1">
      <c r="A159" s="4"/>
      <c r="B159" s="51"/>
      <c r="C159" s="51"/>
      <c r="D159" s="51"/>
      <c r="E159" s="51"/>
      <c r="F159" s="51"/>
      <c r="G159" s="90"/>
      <c r="H159" s="51"/>
      <c r="I159" s="51"/>
      <c r="J159" s="51"/>
      <c r="K159" s="51"/>
      <c r="L159" s="51"/>
      <c r="M159" s="4"/>
      <c r="N159" s="4"/>
      <c r="O159" s="51"/>
      <c r="P159" s="91"/>
      <c r="Q159" s="93"/>
      <c r="R159" s="89"/>
      <c r="S159" s="51"/>
      <c r="T159" s="51"/>
      <c r="U159" s="4"/>
      <c r="V159" s="4"/>
      <c r="W159" s="4"/>
      <c r="X159" s="4"/>
      <c r="Y159" s="4"/>
      <c r="Z159" s="4"/>
      <c r="AA159" s="4"/>
      <c r="AB159" s="4"/>
      <c r="AC159" s="4"/>
      <c r="AD159" s="81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5.75" customHeight="1">
      <c r="A160" s="4"/>
      <c r="B160" s="51"/>
      <c r="C160" s="51"/>
      <c r="D160" s="51"/>
      <c r="E160" s="51"/>
      <c r="F160" s="51"/>
      <c r="G160" s="90"/>
      <c r="H160" s="51"/>
      <c r="I160" s="51"/>
      <c r="J160" s="51"/>
      <c r="K160" s="51"/>
      <c r="L160" s="51"/>
      <c r="M160" s="4"/>
      <c r="N160" s="4"/>
      <c r="O160" s="51"/>
      <c r="P160" s="91"/>
      <c r="Q160" s="93"/>
      <c r="R160" s="89"/>
      <c r="S160" s="51"/>
      <c r="T160" s="51"/>
      <c r="U160" s="4"/>
      <c r="V160" s="4"/>
      <c r="W160" s="4"/>
      <c r="X160" s="4"/>
      <c r="Y160" s="4"/>
      <c r="Z160" s="4"/>
      <c r="AA160" s="4"/>
      <c r="AB160" s="4"/>
      <c r="AC160" s="4"/>
      <c r="AD160" s="81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5.75" customHeight="1">
      <c r="A161" s="4"/>
      <c r="B161" s="51"/>
      <c r="C161" s="51"/>
      <c r="D161" s="51"/>
      <c r="E161" s="51"/>
      <c r="F161" s="51"/>
      <c r="G161" s="90"/>
      <c r="H161" s="51"/>
      <c r="I161" s="51"/>
      <c r="J161" s="51"/>
      <c r="K161" s="51"/>
      <c r="L161" s="51"/>
      <c r="M161" s="4"/>
      <c r="N161" s="4"/>
      <c r="O161" s="51"/>
      <c r="P161" s="91"/>
      <c r="Q161" s="93"/>
      <c r="R161" s="89"/>
      <c r="S161" s="51"/>
      <c r="T161" s="51"/>
      <c r="U161" s="4"/>
      <c r="V161" s="4"/>
      <c r="W161" s="4"/>
      <c r="X161" s="4"/>
      <c r="Y161" s="4"/>
      <c r="Z161" s="4"/>
      <c r="AA161" s="4"/>
      <c r="AB161" s="4"/>
      <c r="AC161" s="4"/>
      <c r="AD161" s="81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ht="15.75" customHeight="1">
      <c r="A162" s="4"/>
      <c r="B162" s="51"/>
      <c r="C162" s="51"/>
      <c r="D162" s="51"/>
      <c r="E162" s="51"/>
      <c r="F162" s="51"/>
      <c r="G162" s="90"/>
      <c r="H162" s="51"/>
      <c r="I162" s="51"/>
      <c r="J162" s="51"/>
      <c r="K162" s="51"/>
      <c r="L162" s="51"/>
      <c r="M162" s="4"/>
      <c r="N162" s="4"/>
      <c r="O162" s="51"/>
      <c r="P162" s="91"/>
      <c r="Q162" s="93"/>
      <c r="R162" s="89"/>
      <c r="S162" s="51"/>
      <c r="T162" s="51"/>
      <c r="U162" s="4"/>
      <c r="V162" s="4"/>
      <c r="W162" s="4"/>
      <c r="X162" s="4"/>
      <c r="Y162" s="4"/>
      <c r="Z162" s="4"/>
      <c r="AA162" s="4"/>
      <c r="AB162" s="4"/>
      <c r="AC162" s="4"/>
      <c r="AD162" s="81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5.75" customHeight="1">
      <c r="A163" s="4"/>
      <c r="B163" s="51"/>
      <c r="C163" s="51"/>
      <c r="D163" s="51"/>
      <c r="E163" s="51"/>
      <c r="F163" s="51"/>
      <c r="G163" s="90"/>
      <c r="H163" s="51"/>
      <c r="I163" s="51"/>
      <c r="J163" s="51"/>
      <c r="K163" s="51"/>
      <c r="L163" s="51"/>
      <c r="M163" s="4"/>
      <c r="N163" s="4"/>
      <c r="O163" s="51"/>
      <c r="P163" s="91"/>
      <c r="Q163" s="93"/>
      <c r="R163" s="89"/>
      <c r="S163" s="51"/>
      <c r="T163" s="51"/>
      <c r="U163" s="4"/>
      <c r="V163" s="4"/>
      <c r="W163" s="4"/>
      <c r="X163" s="4"/>
      <c r="Y163" s="4"/>
      <c r="Z163" s="4"/>
      <c r="AA163" s="4"/>
      <c r="AB163" s="4"/>
      <c r="AC163" s="4"/>
      <c r="AD163" s="81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ht="15.75" customHeight="1">
      <c r="A164" s="4"/>
      <c r="B164" s="51"/>
      <c r="C164" s="51"/>
      <c r="D164" s="51"/>
      <c r="E164" s="51"/>
      <c r="F164" s="51"/>
      <c r="G164" s="90"/>
      <c r="H164" s="51"/>
      <c r="I164" s="51"/>
      <c r="J164" s="51"/>
      <c r="K164" s="51"/>
      <c r="L164" s="51"/>
      <c r="M164" s="4"/>
      <c r="N164" s="4"/>
      <c r="O164" s="51"/>
      <c r="P164" s="91"/>
      <c r="Q164" s="93"/>
      <c r="R164" s="89"/>
      <c r="S164" s="51"/>
      <c r="T164" s="51"/>
      <c r="U164" s="4"/>
      <c r="V164" s="4"/>
      <c r="W164" s="4"/>
      <c r="X164" s="4"/>
      <c r="Y164" s="4"/>
      <c r="Z164" s="4"/>
      <c r="AA164" s="4"/>
      <c r="AB164" s="4"/>
      <c r="AC164" s="4"/>
      <c r="AD164" s="81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ht="15.75" customHeight="1">
      <c r="A165" s="4"/>
      <c r="B165" s="51"/>
      <c r="C165" s="51"/>
      <c r="D165" s="51"/>
      <c r="E165" s="51"/>
      <c r="F165" s="51"/>
      <c r="G165" s="90"/>
      <c r="H165" s="51"/>
      <c r="I165" s="51"/>
      <c r="J165" s="51"/>
      <c r="K165" s="51"/>
      <c r="L165" s="51"/>
      <c r="M165" s="4"/>
      <c r="N165" s="4"/>
      <c r="O165" s="51"/>
      <c r="P165" s="91"/>
      <c r="Q165" s="93"/>
      <c r="R165" s="89"/>
      <c r="S165" s="51"/>
      <c r="T165" s="51"/>
      <c r="U165" s="4"/>
      <c r="V165" s="4"/>
      <c r="W165" s="4"/>
      <c r="X165" s="4"/>
      <c r="Y165" s="4"/>
      <c r="Z165" s="4"/>
      <c r="AA165" s="4"/>
      <c r="AB165" s="4"/>
      <c r="AC165" s="4"/>
      <c r="AD165" s="81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ht="15.75" customHeight="1">
      <c r="A166" s="4"/>
      <c r="B166" s="51"/>
      <c r="C166" s="51"/>
      <c r="D166" s="51"/>
      <c r="E166" s="51"/>
      <c r="F166" s="51"/>
      <c r="G166" s="90"/>
      <c r="H166" s="51"/>
      <c r="I166" s="51"/>
      <c r="J166" s="51"/>
      <c r="K166" s="51"/>
      <c r="L166" s="51"/>
      <c r="M166" s="4"/>
      <c r="N166" s="4"/>
      <c r="O166" s="51"/>
      <c r="P166" s="91"/>
      <c r="Q166" s="93"/>
      <c r="R166" s="89"/>
      <c r="S166" s="51"/>
      <c r="T166" s="51"/>
      <c r="U166" s="4"/>
      <c r="V166" s="4"/>
      <c r="W166" s="4"/>
      <c r="X166" s="4"/>
      <c r="Y166" s="4"/>
      <c r="Z166" s="4"/>
      <c r="AA166" s="4"/>
      <c r="AB166" s="4"/>
      <c r="AC166" s="4"/>
      <c r="AD166" s="81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ht="15.75" customHeight="1">
      <c r="A167" s="4"/>
      <c r="B167" s="51"/>
      <c r="C167" s="51"/>
      <c r="D167" s="51"/>
      <c r="E167" s="51"/>
      <c r="F167" s="51"/>
      <c r="G167" s="90"/>
      <c r="H167" s="51"/>
      <c r="I167" s="51"/>
      <c r="J167" s="51"/>
      <c r="K167" s="51"/>
      <c r="L167" s="51"/>
      <c r="M167" s="4"/>
      <c r="N167" s="4"/>
      <c r="O167" s="51"/>
      <c r="P167" s="91"/>
      <c r="Q167" s="93"/>
      <c r="R167" s="89"/>
      <c r="S167" s="51"/>
      <c r="T167" s="51"/>
      <c r="U167" s="4"/>
      <c r="V167" s="4"/>
      <c r="W167" s="4"/>
      <c r="X167" s="4"/>
      <c r="Y167" s="4"/>
      <c r="Z167" s="4"/>
      <c r="AA167" s="4"/>
      <c r="AB167" s="4"/>
      <c r="AC167" s="4"/>
      <c r="AD167" s="81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ht="15.75" customHeight="1">
      <c r="A168" s="4"/>
      <c r="B168" s="51"/>
      <c r="C168" s="51"/>
      <c r="D168" s="51"/>
      <c r="E168" s="51"/>
      <c r="F168" s="51"/>
      <c r="G168" s="90"/>
      <c r="H168" s="51"/>
      <c r="I168" s="51"/>
      <c r="J168" s="51"/>
      <c r="K168" s="51"/>
      <c r="L168" s="51"/>
      <c r="M168" s="4"/>
      <c r="N168" s="4"/>
      <c r="O168" s="51"/>
      <c r="P168" s="91"/>
      <c r="Q168" s="93"/>
      <c r="R168" s="89"/>
      <c r="S168" s="51"/>
      <c r="T168" s="51"/>
      <c r="U168" s="4"/>
      <c r="V168" s="4"/>
      <c r="W168" s="4"/>
      <c r="X168" s="4"/>
      <c r="Y168" s="4"/>
      <c r="Z168" s="4"/>
      <c r="AA168" s="4"/>
      <c r="AB168" s="4"/>
      <c r="AC168" s="4"/>
      <c r="AD168" s="81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ht="15.75" customHeight="1">
      <c r="A169" s="4"/>
      <c r="B169" s="51"/>
      <c r="C169" s="51"/>
      <c r="D169" s="51"/>
      <c r="E169" s="51"/>
      <c r="F169" s="51"/>
      <c r="G169" s="90"/>
      <c r="H169" s="51"/>
      <c r="I169" s="51"/>
      <c r="J169" s="51"/>
      <c r="K169" s="51"/>
      <c r="L169" s="51"/>
      <c r="M169" s="4"/>
      <c r="N169" s="4"/>
      <c r="O169" s="51"/>
      <c r="P169" s="91"/>
      <c r="Q169" s="93"/>
      <c r="R169" s="89"/>
      <c r="S169" s="51"/>
      <c r="T169" s="51"/>
      <c r="U169" s="4"/>
      <c r="V169" s="4"/>
      <c r="W169" s="4"/>
      <c r="X169" s="4"/>
      <c r="Y169" s="4"/>
      <c r="Z169" s="4"/>
      <c r="AA169" s="4"/>
      <c r="AB169" s="4"/>
      <c r="AC169" s="4"/>
      <c r="AD169" s="81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5.75" customHeight="1">
      <c r="A170" s="4"/>
      <c r="B170" s="51"/>
      <c r="C170" s="51"/>
      <c r="D170" s="51"/>
      <c r="E170" s="51"/>
      <c r="F170" s="51"/>
      <c r="G170" s="90"/>
      <c r="H170" s="51"/>
      <c r="I170" s="51"/>
      <c r="J170" s="51"/>
      <c r="K170" s="51"/>
      <c r="L170" s="51"/>
      <c r="M170" s="4"/>
      <c r="N170" s="4"/>
      <c r="O170" s="51"/>
      <c r="P170" s="91"/>
      <c r="Q170" s="93"/>
      <c r="R170" s="89"/>
      <c r="S170" s="51"/>
      <c r="T170" s="51"/>
      <c r="U170" s="4"/>
      <c r="V170" s="4"/>
      <c r="W170" s="4"/>
      <c r="X170" s="4"/>
      <c r="Y170" s="4"/>
      <c r="Z170" s="4"/>
      <c r="AA170" s="4"/>
      <c r="AB170" s="4"/>
      <c r="AC170" s="4"/>
      <c r="AD170" s="81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ht="15.75" customHeight="1">
      <c r="A171" s="4"/>
      <c r="B171" s="51"/>
      <c r="C171" s="51"/>
      <c r="D171" s="51"/>
      <c r="E171" s="51"/>
      <c r="F171" s="51"/>
      <c r="G171" s="90"/>
      <c r="H171" s="51"/>
      <c r="I171" s="51"/>
      <c r="J171" s="51"/>
      <c r="K171" s="51"/>
      <c r="L171" s="51"/>
      <c r="M171" s="4"/>
      <c r="N171" s="4"/>
      <c r="O171" s="51"/>
      <c r="P171" s="91"/>
      <c r="Q171" s="93"/>
      <c r="R171" s="89"/>
      <c r="S171" s="51"/>
      <c r="T171" s="51"/>
      <c r="U171" s="4"/>
      <c r="V171" s="4"/>
      <c r="W171" s="4"/>
      <c r="X171" s="4"/>
      <c r="Y171" s="4"/>
      <c r="Z171" s="4"/>
      <c r="AA171" s="4"/>
      <c r="AB171" s="4"/>
      <c r="AC171" s="4"/>
      <c r="AD171" s="81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5.75" customHeight="1">
      <c r="A172" s="4"/>
      <c r="B172" s="51"/>
      <c r="C172" s="51"/>
      <c r="D172" s="51"/>
      <c r="E172" s="51"/>
      <c r="F172" s="51"/>
      <c r="G172" s="90"/>
      <c r="H172" s="51"/>
      <c r="I172" s="51"/>
      <c r="J172" s="51"/>
      <c r="K172" s="51"/>
      <c r="L172" s="51"/>
      <c r="M172" s="4"/>
      <c r="N172" s="4"/>
      <c r="O172" s="51"/>
      <c r="P172" s="91"/>
      <c r="Q172" s="93"/>
      <c r="R172" s="89"/>
      <c r="S172" s="51"/>
      <c r="T172" s="51"/>
      <c r="U172" s="4"/>
      <c r="V172" s="4"/>
      <c r="W172" s="4"/>
      <c r="X172" s="4"/>
      <c r="Y172" s="4"/>
      <c r="Z172" s="4"/>
      <c r="AA172" s="4"/>
      <c r="AB172" s="4"/>
      <c r="AC172" s="4"/>
      <c r="AD172" s="81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ht="15.75" customHeight="1">
      <c r="A173" s="4"/>
      <c r="B173" s="51"/>
      <c r="C173" s="51"/>
      <c r="D173" s="51"/>
      <c r="E173" s="51"/>
      <c r="F173" s="51"/>
      <c r="G173" s="90"/>
      <c r="H173" s="51"/>
      <c r="I173" s="51"/>
      <c r="J173" s="51"/>
      <c r="K173" s="51"/>
      <c r="L173" s="51"/>
      <c r="M173" s="4"/>
      <c r="N173" s="4"/>
      <c r="O173" s="51"/>
      <c r="P173" s="91"/>
      <c r="Q173" s="93"/>
      <c r="R173" s="89"/>
      <c r="S173" s="51"/>
      <c r="T173" s="51"/>
      <c r="U173" s="4"/>
      <c r="V173" s="4"/>
      <c r="W173" s="4"/>
      <c r="X173" s="4"/>
      <c r="Y173" s="4"/>
      <c r="Z173" s="4"/>
      <c r="AA173" s="4"/>
      <c r="AB173" s="4"/>
      <c r="AC173" s="4"/>
      <c r="AD173" s="81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ht="15.75" customHeight="1">
      <c r="A174" s="4"/>
      <c r="B174" s="51"/>
      <c r="C174" s="51"/>
      <c r="D174" s="51"/>
      <c r="E174" s="51"/>
      <c r="F174" s="51"/>
      <c r="G174" s="90"/>
      <c r="H174" s="51"/>
      <c r="I174" s="51"/>
      <c r="J174" s="51"/>
      <c r="K174" s="51"/>
      <c r="L174" s="51"/>
      <c r="M174" s="4"/>
      <c r="N174" s="4"/>
      <c r="O174" s="51"/>
      <c r="P174" s="91"/>
      <c r="Q174" s="93"/>
      <c r="R174" s="89"/>
      <c r="S174" s="51"/>
      <c r="T174" s="51"/>
      <c r="U174" s="4"/>
      <c r="V174" s="4"/>
      <c r="W174" s="4"/>
      <c r="X174" s="4"/>
      <c r="Y174" s="4"/>
      <c r="Z174" s="4"/>
      <c r="AA174" s="4"/>
      <c r="AB174" s="4"/>
      <c r="AC174" s="4"/>
      <c r="AD174" s="81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5.75" customHeight="1">
      <c r="A175" s="4"/>
      <c r="B175" s="51"/>
      <c r="C175" s="51"/>
      <c r="D175" s="51"/>
      <c r="E175" s="51"/>
      <c r="F175" s="51"/>
      <c r="G175" s="90"/>
      <c r="H175" s="51"/>
      <c r="I175" s="51"/>
      <c r="J175" s="51"/>
      <c r="K175" s="51"/>
      <c r="L175" s="51"/>
      <c r="M175" s="4"/>
      <c r="N175" s="4"/>
      <c r="O175" s="51"/>
      <c r="P175" s="91"/>
      <c r="Q175" s="93"/>
      <c r="R175" s="89"/>
      <c r="S175" s="51"/>
      <c r="T175" s="51"/>
      <c r="U175" s="4"/>
      <c r="V175" s="4"/>
      <c r="W175" s="4"/>
      <c r="X175" s="4"/>
      <c r="Y175" s="4"/>
      <c r="Z175" s="4"/>
      <c r="AA175" s="4"/>
      <c r="AB175" s="4"/>
      <c r="AC175" s="4"/>
      <c r="AD175" s="81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ht="15.75" customHeight="1">
      <c r="A176" s="4"/>
      <c r="B176" s="51"/>
      <c r="C176" s="51"/>
      <c r="D176" s="51"/>
      <c r="E176" s="51"/>
      <c r="F176" s="51"/>
      <c r="G176" s="90"/>
      <c r="H176" s="51"/>
      <c r="I176" s="51"/>
      <c r="J176" s="51"/>
      <c r="K176" s="51"/>
      <c r="L176" s="51"/>
      <c r="M176" s="4"/>
      <c r="N176" s="4"/>
      <c r="O176" s="51"/>
      <c r="P176" s="91"/>
      <c r="Q176" s="93"/>
      <c r="R176" s="89"/>
      <c r="S176" s="51"/>
      <c r="T176" s="51"/>
      <c r="U176" s="4"/>
      <c r="V176" s="4"/>
      <c r="W176" s="4"/>
      <c r="X176" s="4"/>
      <c r="Y176" s="4"/>
      <c r="Z176" s="4"/>
      <c r="AA176" s="4"/>
      <c r="AB176" s="4"/>
      <c r="AC176" s="4"/>
      <c r="AD176" s="81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5.75" customHeight="1">
      <c r="A177" s="4"/>
      <c r="B177" s="51"/>
      <c r="C177" s="51"/>
      <c r="D177" s="51"/>
      <c r="E177" s="51"/>
      <c r="F177" s="51"/>
      <c r="G177" s="90"/>
      <c r="H177" s="51"/>
      <c r="I177" s="51"/>
      <c r="J177" s="51"/>
      <c r="K177" s="51"/>
      <c r="L177" s="51"/>
      <c r="M177" s="4"/>
      <c r="N177" s="4"/>
      <c r="O177" s="51"/>
      <c r="P177" s="91"/>
      <c r="Q177" s="93"/>
      <c r="R177" s="89"/>
      <c r="S177" s="51"/>
      <c r="T177" s="51"/>
      <c r="U177" s="4"/>
      <c r="V177" s="4"/>
      <c r="W177" s="4"/>
      <c r="X177" s="4"/>
      <c r="Y177" s="4"/>
      <c r="Z177" s="4"/>
      <c r="AA177" s="4"/>
      <c r="AB177" s="4"/>
      <c r="AC177" s="4"/>
      <c r="AD177" s="81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ht="15.75" customHeight="1">
      <c r="A178" s="4"/>
      <c r="B178" s="51"/>
      <c r="C178" s="51"/>
      <c r="D178" s="51"/>
      <c r="E178" s="51"/>
      <c r="F178" s="51"/>
      <c r="G178" s="90"/>
      <c r="H178" s="51"/>
      <c r="I178" s="51"/>
      <c r="J178" s="51"/>
      <c r="K178" s="51"/>
      <c r="L178" s="51"/>
      <c r="M178" s="4"/>
      <c r="N178" s="4"/>
      <c r="O178" s="51"/>
      <c r="P178" s="91"/>
      <c r="Q178" s="93"/>
      <c r="R178" s="89"/>
      <c r="S178" s="51"/>
      <c r="T178" s="51"/>
      <c r="U178" s="4"/>
      <c r="V178" s="4"/>
      <c r="W178" s="4"/>
      <c r="X178" s="4"/>
      <c r="Y178" s="4"/>
      <c r="Z178" s="4"/>
      <c r="AA178" s="4"/>
      <c r="AB178" s="4"/>
      <c r="AC178" s="4"/>
      <c r="AD178" s="81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15.75" customHeight="1">
      <c r="A179" s="4"/>
      <c r="B179" s="51"/>
      <c r="C179" s="51"/>
      <c r="D179" s="51"/>
      <c r="E179" s="51"/>
      <c r="F179" s="51"/>
      <c r="G179" s="90"/>
      <c r="H179" s="51"/>
      <c r="I179" s="51"/>
      <c r="J179" s="51"/>
      <c r="K179" s="51"/>
      <c r="L179" s="51"/>
      <c r="M179" s="4"/>
      <c r="N179" s="4"/>
      <c r="O179" s="51"/>
      <c r="P179" s="91"/>
      <c r="Q179" s="93"/>
      <c r="R179" s="89"/>
      <c r="S179" s="51"/>
      <c r="T179" s="51"/>
      <c r="U179" s="4"/>
      <c r="V179" s="4"/>
      <c r="W179" s="4"/>
      <c r="X179" s="4"/>
      <c r="Y179" s="4"/>
      <c r="Z179" s="4"/>
      <c r="AA179" s="4"/>
      <c r="AB179" s="4"/>
      <c r="AC179" s="4"/>
      <c r="AD179" s="81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ht="15.75" customHeight="1">
      <c r="A180" s="4"/>
      <c r="B180" s="51"/>
      <c r="C180" s="51"/>
      <c r="D180" s="51"/>
      <c r="E180" s="51"/>
      <c r="F180" s="51"/>
      <c r="G180" s="90"/>
      <c r="H180" s="51"/>
      <c r="I180" s="51"/>
      <c r="J180" s="51"/>
      <c r="K180" s="51"/>
      <c r="L180" s="51"/>
      <c r="M180" s="4"/>
      <c r="N180" s="4"/>
      <c r="O180" s="51"/>
      <c r="P180" s="91"/>
      <c r="Q180" s="93"/>
      <c r="R180" s="89"/>
      <c r="S180" s="51"/>
      <c r="T180" s="51"/>
      <c r="U180" s="4"/>
      <c r="V180" s="4"/>
      <c r="W180" s="4"/>
      <c r="X180" s="4"/>
      <c r="Y180" s="4"/>
      <c r="Z180" s="4"/>
      <c r="AA180" s="4"/>
      <c r="AB180" s="4"/>
      <c r="AC180" s="4"/>
      <c r="AD180" s="81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ht="15.75" customHeight="1">
      <c r="A181" s="4"/>
      <c r="B181" s="51"/>
      <c r="C181" s="51"/>
      <c r="D181" s="51"/>
      <c r="E181" s="51"/>
      <c r="F181" s="51"/>
      <c r="G181" s="90"/>
      <c r="H181" s="51"/>
      <c r="I181" s="51"/>
      <c r="J181" s="51"/>
      <c r="K181" s="51"/>
      <c r="L181" s="51"/>
      <c r="M181" s="4"/>
      <c r="N181" s="4"/>
      <c r="O181" s="51"/>
      <c r="P181" s="91"/>
      <c r="Q181" s="93"/>
      <c r="R181" s="89"/>
      <c r="S181" s="51"/>
      <c r="T181" s="51"/>
      <c r="U181" s="4"/>
      <c r="V181" s="4"/>
      <c r="W181" s="4"/>
      <c r="X181" s="4"/>
      <c r="Y181" s="4"/>
      <c r="Z181" s="4"/>
      <c r="AA181" s="4"/>
      <c r="AB181" s="4"/>
      <c r="AC181" s="4"/>
      <c r="AD181" s="81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ht="15.75" customHeight="1">
      <c r="A182" s="4"/>
      <c r="B182" s="51"/>
      <c r="C182" s="51"/>
      <c r="D182" s="51"/>
      <c r="E182" s="51"/>
      <c r="F182" s="51"/>
      <c r="G182" s="90"/>
      <c r="H182" s="51"/>
      <c r="I182" s="51"/>
      <c r="J182" s="51"/>
      <c r="K182" s="51"/>
      <c r="L182" s="51"/>
      <c r="M182" s="4"/>
      <c r="N182" s="4"/>
      <c r="O182" s="51"/>
      <c r="P182" s="91"/>
      <c r="Q182" s="93"/>
      <c r="R182" s="89"/>
      <c r="S182" s="51"/>
      <c r="T182" s="51"/>
      <c r="U182" s="4"/>
      <c r="V182" s="4"/>
      <c r="W182" s="4"/>
      <c r="X182" s="4"/>
      <c r="Y182" s="4"/>
      <c r="Z182" s="4"/>
      <c r="AA182" s="4"/>
      <c r="AB182" s="4"/>
      <c r="AC182" s="4"/>
      <c r="AD182" s="81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ht="15.75" customHeight="1">
      <c r="A183" s="4"/>
      <c r="B183" s="51"/>
      <c r="C183" s="51"/>
      <c r="D183" s="51"/>
      <c r="E183" s="51"/>
      <c r="F183" s="51"/>
      <c r="G183" s="90"/>
      <c r="H183" s="51"/>
      <c r="I183" s="51"/>
      <c r="J183" s="51"/>
      <c r="K183" s="51"/>
      <c r="L183" s="51"/>
      <c r="M183" s="4"/>
      <c r="N183" s="4"/>
      <c r="O183" s="51"/>
      <c r="P183" s="91"/>
      <c r="Q183" s="93"/>
      <c r="R183" s="89"/>
      <c r="S183" s="51"/>
      <c r="T183" s="51"/>
      <c r="U183" s="4"/>
      <c r="V183" s="4"/>
      <c r="W183" s="4"/>
      <c r="X183" s="4"/>
      <c r="Y183" s="4"/>
      <c r="Z183" s="4"/>
      <c r="AA183" s="4"/>
      <c r="AB183" s="4"/>
      <c r="AC183" s="4"/>
      <c r="AD183" s="81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55" ht="15.75" customHeight="1">
      <c r="A184" s="4"/>
      <c r="B184" s="51"/>
      <c r="C184" s="51"/>
      <c r="D184" s="51"/>
      <c r="E184" s="51"/>
      <c r="F184" s="51"/>
      <c r="G184" s="90"/>
      <c r="H184" s="51"/>
      <c r="I184" s="51"/>
      <c r="J184" s="51"/>
      <c r="K184" s="51"/>
      <c r="L184" s="51"/>
      <c r="M184" s="4"/>
      <c r="N184" s="4"/>
      <c r="O184" s="51"/>
      <c r="P184" s="91"/>
      <c r="Q184" s="93"/>
      <c r="R184" s="89"/>
      <c r="S184" s="51"/>
      <c r="T184" s="51"/>
      <c r="U184" s="4"/>
      <c r="V184" s="4"/>
      <c r="W184" s="4"/>
      <c r="X184" s="4"/>
      <c r="Y184" s="4"/>
      <c r="Z184" s="4"/>
      <c r="AA184" s="4"/>
      <c r="AB184" s="4"/>
      <c r="AC184" s="4"/>
      <c r="AD184" s="81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:55" ht="15.75" customHeight="1">
      <c r="A185" s="4"/>
      <c r="B185" s="51"/>
      <c r="C185" s="51"/>
      <c r="D185" s="51"/>
      <c r="E185" s="51"/>
      <c r="F185" s="51"/>
      <c r="G185" s="90"/>
      <c r="H185" s="51"/>
      <c r="I185" s="51"/>
      <c r="J185" s="51"/>
      <c r="K185" s="51"/>
      <c r="L185" s="51"/>
      <c r="M185" s="4"/>
      <c r="N185" s="4"/>
      <c r="O185" s="51"/>
      <c r="P185" s="91"/>
      <c r="Q185" s="93"/>
      <c r="R185" s="89"/>
      <c r="S185" s="51"/>
      <c r="T185" s="51"/>
      <c r="U185" s="4"/>
      <c r="V185" s="4"/>
      <c r="W185" s="4"/>
      <c r="X185" s="4"/>
      <c r="Y185" s="4"/>
      <c r="Z185" s="4"/>
      <c r="AA185" s="4"/>
      <c r="AB185" s="4"/>
      <c r="AC185" s="4"/>
      <c r="AD185" s="81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ht="15.75" customHeight="1">
      <c r="A186" s="4"/>
      <c r="B186" s="51"/>
      <c r="C186" s="51"/>
      <c r="D186" s="51"/>
      <c r="E186" s="51"/>
      <c r="F186" s="51"/>
      <c r="G186" s="90"/>
      <c r="H186" s="51"/>
      <c r="I186" s="51"/>
      <c r="J186" s="51"/>
      <c r="K186" s="51"/>
      <c r="L186" s="51"/>
      <c r="M186" s="4"/>
      <c r="N186" s="4"/>
      <c r="O186" s="51"/>
      <c r="P186" s="91"/>
      <c r="Q186" s="93"/>
      <c r="R186" s="89"/>
      <c r="S186" s="51"/>
      <c r="T186" s="51"/>
      <c r="U186" s="4"/>
      <c r="V186" s="4"/>
      <c r="W186" s="4"/>
      <c r="X186" s="4"/>
      <c r="Y186" s="4"/>
      <c r="Z186" s="4"/>
      <c r="AA186" s="4"/>
      <c r="AB186" s="4"/>
      <c r="AC186" s="4"/>
      <c r="AD186" s="81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:55" ht="15.75" customHeight="1">
      <c r="A187" s="4"/>
      <c r="B187" s="51"/>
      <c r="C187" s="51"/>
      <c r="D187" s="51"/>
      <c r="E187" s="51"/>
      <c r="F187" s="51"/>
      <c r="G187" s="90"/>
      <c r="H187" s="51"/>
      <c r="I187" s="51"/>
      <c r="J187" s="51"/>
      <c r="K187" s="51"/>
      <c r="L187" s="51"/>
      <c r="M187" s="4"/>
      <c r="N187" s="4"/>
      <c r="O187" s="51"/>
      <c r="P187" s="91"/>
      <c r="Q187" s="93"/>
      <c r="R187" s="89"/>
      <c r="S187" s="51"/>
      <c r="T187" s="51"/>
      <c r="U187" s="4"/>
      <c r="V187" s="4"/>
      <c r="W187" s="4"/>
      <c r="X187" s="4"/>
      <c r="Y187" s="4"/>
      <c r="Z187" s="4"/>
      <c r="AA187" s="4"/>
      <c r="AB187" s="4"/>
      <c r="AC187" s="4"/>
      <c r="AD187" s="81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ht="15.75" customHeight="1">
      <c r="A188" s="4"/>
      <c r="B188" s="51"/>
      <c r="C188" s="51"/>
      <c r="D188" s="51"/>
      <c r="E188" s="51"/>
      <c r="F188" s="51"/>
      <c r="G188" s="90"/>
      <c r="H188" s="51"/>
      <c r="I188" s="51"/>
      <c r="J188" s="51"/>
      <c r="K188" s="51"/>
      <c r="L188" s="51"/>
      <c r="M188" s="4"/>
      <c r="N188" s="4"/>
      <c r="O188" s="51"/>
      <c r="P188" s="91"/>
      <c r="Q188" s="93"/>
      <c r="R188" s="89"/>
      <c r="S188" s="51"/>
      <c r="T188" s="51"/>
      <c r="U188" s="4"/>
      <c r="V188" s="4"/>
      <c r="W188" s="4"/>
      <c r="X188" s="4"/>
      <c r="Y188" s="4"/>
      <c r="Z188" s="4"/>
      <c r="AA188" s="4"/>
      <c r="AB188" s="4"/>
      <c r="AC188" s="4"/>
      <c r="AD188" s="81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ht="15.75" customHeight="1">
      <c r="A189" s="4"/>
      <c r="B189" s="51"/>
      <c r="C189" s="51"/>
      <c r="D189" s="51"/>
      <c r="E189" s="51"/>
      <c r="F189" s="51"/>
      <c r="G189" s="90"/>
      <c r="H189" s="51"/>
      <c r="I189" s="51"/>
      <c r="J189" s="51"/>
      <c r="K189" s="51"/>
      <c r="L189" s="51"/>
      <c r="M189" s="4"/>
      <c r="N189" s="4"/>
      <c r="O189" s="51"/>
      <c r="P189" s="91"/>
      <c r="Q189" s="93"/>
      <c r="R189" s="89"/>
      <c r="S189" s="51"/>
      <c r="T189" s="51"/>
      <c r="U189" s="4"/>
      <c r="V189" s="4"/>
      <c r="W189" s="4"/>
      <c r="X189" s="4"/>
      <c r="Y189" s="4"/>
      <c r="Z189" s="4"/>
      <c r="AA189" s="4"/>
      <c r="AB189" s="4"/>
      <c r="AC189" s="4"/>
      <c r="AD189" s="81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ht="15.75" customHeight="1">
      <c r="A190" s="4"/>
      <c r="B190" s="51"/>
      <c r="C190" s="51"/>
      <c r="D190" s="51"/>
      <c r="E190" s="51"/>
      <c r="F190" s="51"/>
      <c r="G190" s="90"/>
      <c r="H190" s="51"/>
      <c r="I190" s="51"/>
      <c r="J190" s="51"/>
      <c r="K190" s="51"/>
      <c r="L190" s="51"/>
      <c r="M190" s="4"/>
      <c r="N190" s="4"/>
      <c r="O190" s="51"/>
      <c r="P190" s="91"/>
      <c r="Q190" s="93"/>
      <c r="R190" s="89"/>
      <c r="S190" s="51"/>
      <c r="T190" s="51"/>
      <c r="U190" s="4"/>
      <c r="V190" s="4"/>
      <c r="W190" s="4"/>
      <c r="X190" s="4"/>
      <c r="Y190" s="4"/>
      <c r="Z190" s="4"/>
      <c r="AA190" s="4"/>
      <c r="AB190" s="4"/>
      <c r="AC190" s="4"/>
      <c r="AD190" s="81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ht="15.75" customHeight="1">
      <c r="A191" s="4"/>
      <c r="B191" s="51"/>
      <c r="C191" s="51"/>
      <c r="D191" s="51"/>
      <c r="E191" s="51"/>
      <c r="F191" s="51"/>
      <c r="G191" s="90"/>
      <c r="H191" s="51"/>
      <c r="I191" s="51"/>
      <c r="J191" s="51"/>
      <c r="K191" s="51"/>
      <c r="L191" s="51"/>
      <c r="M191" s="4"/>
      <c r="N191" s="4"/>
      <c r="O191" s="51"/>
      <c r="P191" s="91"/>
      <c r="Q191" s="93"/>
      <c r="R191" s="89"/>
      <c r="S191" s="51"/>
      <c r="T191" s="51"/>
      <c r="U191" s="4"/>
      <c r="V191" s="4"/>
      <c r="W191" s="4"/>
      <c r="X191" s="4"/>
      <c r="Y191" s="4"/>
      <c r="Z191" s="4"/>
      <c r="AA191" s="4"/>
      <c r="AB191" s="4"/>
      <c r="AC191" s="4"/>
      <c r="AD191" s="81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ht="15.75" customHeight="1">
      <c r="A192" s="4"/>
      <c r="B192" s="51"/>
      <c r="C192" s="51"/>
      <c r="D192" s="51"/>
      <c r="E192" s="51"/>
      <c r="F192" s="51"/>
      <c r="G192" s="90"/>
      <c r="H192" s="51"/>
      <c r="I192" s="51"/>
      <c r="J192" s="51"/>
      <c r="K192" s="51"/>
      <c r="L192" s="51"/>
      <c r="M192" s="4"/>
      <c r="N192" s="4"/>
      <c r="O192" s="51"/>
      <c r="P192" s="91"/>
      <c r="Q192" s="93"/>
      <c r="R192" s="89"/>
      <c r="S192" s="51"/>
      <c r="T192" s="51"/>
      <c r="U192" s="4"/>
      <c r="V192" s="4"/>
      <c r="W192" s="4"/>
      <c r="X192" s="4"/>
      <c r="Y192" s="4"/>
      <c r="Z192" s="4"/>
      <c r="AA192" s="4"/>
      <c r="AB192" s="4"/>
      <c r="AC192" s="4"/>
      <c r="AD192" s="81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55" ht="15.75" customHeight="1">
      <c r="A193" s="4"/>
      <c r="B193" s="51"/>
      <c r="C193" s="51"/>
      <c r="D193" s="51"/>
      <c r="E193" s="51"/>
      <c r="F193" s="51"/>
      <c r="G193" s="90"/>
      <c r="H193" s="51"/>
      <c r="I193" s="51"/>
      <c r="J193" s="51"/>
      <c r="K193" s="51"/>
      <c r="L193" s="51"/>
      <c r="M193" s="4"/>
      <c r="N193" s="4"/>
      <c r="O193" s="51"/>
      <c r="P193" s="91"/>
      <c r="Q193" s="93"/>
      <c r="R193" s="89"/>
      <c r="S193" s="51"/>
      <c r="T193" s="51"/>
      <c r="U193" s="4"/>
      <c r="V193" s="4"/>
      <c r="W193" s="4"/>
      <c r="X193" s="4"/>
      <c r="Y193" s="4"/>
      <c r="Z193" s="4"/>
      <c r="AA193" s="4"/>
      <c r="AB193" s="4"/>
      <c r="AC193" s="4"/>
      <c r="AD193" s="81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55" ht="15.75" customHeight="1">
      <c r="A194" s="4"/>
      <c r="B194" s="51"/>
      <c r="C194" s="51"/>
      <c r="D194" s="51"/>
      <c r="E194" s="51"/>
      <c r="F194" s="51"/>
      <c r="G194" s="90"/>
      <c r="H194" s="51"/>
      <c r="I194" s="51"/>
      <c r="J194" s="51"/>
      <c r="K194" s="51"/>
      <c r="L194" s="51"/>
      <c r="M194" s="4"/>
      <c r="N194" s="4"/>
      <c r="O194" s="51"/>
      <c r="P194" s="91"/>
      <c r="Q194" s="93"/>
      <c r="R194" s="89"/>
      <c r="S194" s="51"/>
      <c r="T194" s="51"/>
      <c r="U194" s="4"/>
      <c r="V194" s="4"/>
      <c r="W194" s="4"/>
      <c r="X194" s="4"/>
      <c r="Y194" s="4"/>
      <c r="Z194" s="4"/>
      <c r="AA194" s="4"/>
      <c r="AB194" s="4"/>
      <c r="AC194" s="4"/>
      <c r="AD194" s="81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1:55" ht="15.75" customHeight="1">
      <c r="A195" s="4"/>
      <c r="B195" s="51"/>
      <c r="C195" s="51"/>
      <c r="D195" s="51"/>
      <c r="E195" s="51"/>
      <c r="F195" s="51"/>
      <c r="G195" s="90"/>
      <c r="H195" s="51"/>
      <c r="I195" s="51"/>
      <c r="J195" s="51"/>
      <c r="K195" s="51"/>
      <c r="L195" s="51"/>
      <c r="M195" s="4"/>
      <c r="N195" s="4"/>
      <c r="O195" s="51"/>
      <c r="P195" s="91"/>
      <c r="Q195" s="93"/>
      <c r="R195" s="89"/>
      <c r="S195" s="51"/>
      <c r="T195" s="51"/>
      <c r="U195" s="4"/>
      <c r="V195" s="4"/>
      <c r="W195" s="4"/>
      <c r="X195" s="4"/>
      <c r="Y195" s="4"/>
      <c r="Z195" s="4"/>
      <c r="AA195" s="4"/>
      <c r="AB195" s="4"/>
      <c r="AC195" s="4"/>
      <c r="AD195" s="81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1:55" ht="15.75" customHeight="1">
      <c r="A196" s="4"/>
      <c r="B196" s="51"/>
      <c r="C196" s="51"/>
      <c r="D196" s="51"/>
      <c r="E196" s="51"/>
      <c r="F196" s="51"/>
      <c r="G196" s="90"/>
      <c r="H196" s="51"/>
      <c r="I196" s="51"/>
      <c r="J196" s="51"/>
      <c r="K196" s="51"/>
      <c r="L196" s="51"/>
      <c r="M196" s="4"/>
      <c r="N196" s="4"/>
      <c r="O196" s="51"/>
      <c r="P196" s="91"/>
      <c r="Q196" s="93"/>
      <c r="R196" s="89"/>
      <c r="S196" s="51"/>
      <c r="T196" s="51"/>
      <c r="U196" s="4"/>
      <c r="V196" s="4"/>
      <c r="W196" s="4"/>
      <c r="X196" s="4"/>
      <c r="Y196" s="4"/>
      <c r="Z196" s="4"/>
      <c r="AA196" s="4"/>
      <c r="AB196" s="4"/>
      <c r="AC196" s="4"/>
      <c r="AD196" s="81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1:55" ht="15.75" customHeight="1">
      <c r="A197" s="4"/>
      <c r="B197" s="51"/>
      <c r="C197" s="51"/>
      <c r="D197" s="51"/>
      <c r="E197" s="51"/>
      <c r="F197" s="51"/>
      <c r="G197" s="90"/>
      <c r="H197" s="51"/>
      <c r="I197" s="51"/>
      <c r="J197" s="51"/>
      <c r="K197" s="51"/>
      <c r="L197" s="51"/>
      <c r="M197" s="4"/>
      <c r="N197" s="4"/>
      <c r="O197" s="51"/>
      <c r="P197" s="91"/>
      <c r="Q197" s="93"/>
      <c r="R197" s="89"/>
      <c r="S197" s="51"/>
      <c r="T197" s="51"/>
      <c r="U197" s="4"/>
      <c r="V197" s="4"/>
      <c r="W197" s="4"/>
      <c r="X197" s="4"/>
      <c r="Y197" s="4"/>
      <c r="Z197" s="4"/>
      <c r="AA197" s="4"/>
      <c r="AB197" s="4"/>
      <c r="AC197" s="4"/>
      <c r="AD197" s="81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1:55" ht="15.75" customHeight="1">
      <c r="A198" s="4"/>
      <c r="B198" s="51"/>
      <c r="C198" s="51"/>
      <c r="D198" s="51"/>
      <c r="E198" s="51"/>
      <c r="F198" s="51"/>
      <c r="G198" s="90"/>
      <c r="H198" s="51"/>
      <c r="I198" s="51"/>
      <c r="J198" s="51"/>
      <c r="K198" s="51"/>
      <c r="L198" s="51"/>
      <c r="M198" s="4"/>
      <c r="N198" s="4"/>
      <c r="O198" s="51"/>
      <c r="P198" s="91"/>
      <c r="Q198" s="93"/>
      <c r="R198" s="89"/>
      <c r="S198" s="51"/>
      <c r="T198" s="51"/>
      <c r="U198" s="4"/>
      <c r="V198" s="4"/>
      <c r="W198" s="4"/>
      <c r="X198" s="4"/>
      <c r="Y198" s="4"/>
      <c r="Z198" s="4"/>
      <c r="AA198" s="4"/>
      <c r="AB198" s="4"/>
      <c r="AC198" s="4"/>
      <c r="AD198" s="81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1:55" ht="15.75" customHeight="1">
      <c r="A199" s="4"/>
      <c r="B199" s="51"/>
      <c r="C199" s="51"/>
      <c r="D199" s="51"/>
      <c r="E199" s="51"/>
      <c r="F199" s="51"/>
      <c r="G199" s="90"/>
      <c r="H199" s="51"/>
      <c r="I199" s="51"/>
      <c r="J199" s="51"/>
      <c r="K199" s="51"/>
      <c r="L199" s="51"/>
      <c r="M199" s="4"/>
      <c r="N199" s="4"/>
      <c r="O199" s="51"/>
      <c r="P199" s="91"/>
      <c r="Q199" s="93"/>
      <c r="R199" s="89"/>
      <c r="S199" s="51"/>
      <c r="T199" s="51"/>
      <c r="U199" s="4"/>
      <c r="V199" s="4"/>
      <c r="W199" s="4"/>
      <c r="X199" s="4"/>
      <c r="Y199" s="4"/>
      <c r="Z199" s="4"/>
      <c r="AA199" s="4"/>
      <c r="AB199" s="4"/>
      <c r="AC199" s="4"/>
      <c r="AD199" s="81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1:55" ht="15.75" customHeight="1">
      <c r="A200" s="4"/>
      <c r="B200" s="51"/>
      <c r="C200" s="51"/>
      <c r="D200" s="51"/>
      <c r="E200" s="51"/>
      <c r="F200" s="51"/>
      <c r="G200" s="90"/>
      <c r="H200" s="51"/>
      <c r="I200" s="51"/>
      <c r="J200" s="51"/>
      <c r="K200" s="51"/>
      <c r="L200" s="51"/>
      <c r="M200" s="4"/>
      <c r="N200" s="4"/>
      <c r="O200" s="51"/>
      <c r="P200" s="91"/>
      <c r="Q200" s="93"/>
      <c r="R200" s="89"/>
      <c r="S200" s="51"/>
      <c r="T200" s="51"/>
      <c r="U200" s="4"/>
      <c r="V200" s="4"/>
      <c r="W200" s="4"/>
      <c r="X200" s="4"/>
      <c r="Y200" s="4"/>
      <c r="Z200" s="4"/>
      <c r="AA200" s="4"/>
      <c r="AB200" s="4"/>
      <c r="AC200" s="4"/>
      <c r="AD200" s="81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1:55" ht="15.75" customHeight="1">
      <c r="A201" s="4"/>
      <c r="B201" s="51"/>
      <c r="C201" s="51"/>
      <c r="D201" s="51"/>
      <c r="E201" s="51"/>
      <c r="F201" s="51"/>
      <c r="G201" s="90"/>
      <c r="H201" s="51"/>
      <c r="I201" s="51"/>
      <c r="J201" s="51"/>
      <c r="K201" s="51"/>
      <c r="L201" s="51"/>
      <c r="M201" s="4"/>
      <c r="N201" s="4"/>
      <c r="O201" s="51"/>
      <c r="P201" s="91"/>
      <c r="Q201" s="93"/>
      <c r="R201" s="89"/>
      <c r="S201" s="51"/>
      <c r="T201" s="51"/>
      <c r="U201" s="4"/>
      <c r="V201" s="4"/>
      <c r="W201" s="4"/>
      <c r="X201" s="4"/>
      <c r="Y201" s="4"/>
      <c r="Z201" s="4"/>
      <c r="AA201" s="4"/>
      <c r="AB201" s="4"/>
      <c r="AC201" s="4"/>
      <c r="AD201" s="81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1:55" ht="15.75" customHeight="1">
      <c r="A202" s="4"/>
      <c r="B202" s="51"/>
      <c r="C202" s="51"/>
      <c r="D202" s="51"/>
      <c r="E202" s="51"/>
      <c r="F202" s="51"/>
      <c r="G202" s="90"/>
      <c r="H202" s="51"/>
      <c r="I202" s="51"/>
      <c r="J202" s="51"/>
      <c r="K202" s="51"/>
      <c r="L202" s="51"/>
      <c r="M202" s="4"/>
      <c r="N202" s="4"/>
      <c r="O202" s="51"/>
      <c r="P202" s="91"/>
      <c r="Q202" s="93"/>
      <c r="R202" s="89"/>
      <c r="S202" s="51"/>
      <c r="T202" s="51"/>
      <c r="U202" s="4"/>
      <c r="V202" s="4"/>
      <c r="W202" s="4"/>
      <c r="X202" s="4"/>
      <c r="Y202" s="4"/>
      <c r="Z202" s="4"/>
      <c r="AA202" s="4"/>
      <c r="AB202" s="4"/>
      <c r="AC202" s="4"/>
      <c r="AD202" s="81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1:55" ht="15.75" customHeight="1">
      <c r="A203" s="4"/>
      <c r="B203" s="51"/>
      <c r="C203" s="51"/>
      <c r="D203" s="51"/>
      <c r="E203" s="51"/>
      <c r="F203" s="51"/>
      <c r="G203" s="90"/>
      <c r="H203" s="51"/>
      <c r="I203" s="51"/>
      <c r="J203" s="51"/>
      <c r="K203" s="51"/>
      <c r="L203" s="51"/>
      <c r="M203" s="4"/>
      <c r="N203" s="4"/>
      <c r="O203" s="51"/>
      <c r="P203" s="91"/>
      <c r="Q203" s="93"/>
      <c r="R203" s="89"/>
      <c r="S203" s="51"/>
      <c r="T203" s="51"/>
      <c r="U203" s="4"/>
      <c r="V203" s="4"/>
      <c r="W203" s="4"/>
      <c r="X203" s="4"/>
      <c r="Y203" s="4"/>
      <c r="Z203" s="4"/>
      <c r="AA203" s="4"/>
      <c r="AB203" s="4"/>
      <c r="AC203" s="4"/>
      <c r="AD203" s="81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1:55" ht="15.75" customHeight="1">
      <c r="A204" s="4"/>
      <c r="B204" s="51"/>
      <c r="C204" s="51"/>
      <c r="D204" s="51"/>
      <c r="E204" s="51"/>
      <c r="F204" s="51"/>
      <c r="G204" s="90"/>
      <c r="H204" s="51"/>
      <c r="I204" s="51"/>
      <c r="J204" s="51"/>
      <c r="K204" s="51"/>
      <c r="L204" s="51"/>
      <c r="M204" s="4"/>
      <c r="N204" s="4"/>
      <c r="O204" s="51"/>
      <c r="P204" s="91"/>
      <c r="Q204" s="93"/>
      <c r="R204" s="89"/>
      <c r="S204" s="51"/>
      <c r="T204" s="51"/>
      <c r="U204" s="4"/>
      <c r="V204" s="4"/>
      <c r="W204" s="4"/>
      <c r="X204" s="4"/>
      <c r="Y204" s="4"/>
      <c r="Z204" s="4"/>
      <c r="AA204" s="4"/>
      <c r="AB204" s="4"/>
      <c r="AC204" s="4"/>
      <c r="AD204" s="81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1:55" ht="15.75" customHeight="1">
      <c r="A205" s="4"/>
      <c r="B205" s="51"/>
      <c r="C205" s="51"/>
      <c r="D205" s="51"/>
      <c r="E205" s="51"/>
      <c r="F205" s="51"/>
      <c r="G205" s="90"/>
      <c r="H205" s="51"/>
      <c r="I205" s="51"/>
      <c r="J205" s="51"/>
      <c r="K205" s="51"/>
      <c r="L205" s="51"/>
      <c r="M205" s="4"/>
      <c r="N205" s="4"/>
      <c r="O205" s="51"/>
      <c r="P205" s="91"/>
      <c r="Q205" s="93"/>
      <c r="R205" s="89"/>
      <c r="S205" s="51"/>
      <c r="T205" s="51"/>
      <c r="U205" s="4"/>
      <c r="V205" s="4"/>
      <c r="W205" s="4"/>
      <c r="X205" s="4"/>
      <c r="Y205" s="4"/>
      <c r="Z205" s="4"/>
      <c r="AA205" s="4"/>
      <c r="AB205" s="4"/>
      <c r="AC205" s="4"/>
      <c r="AD205" s="81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ht="15.75" customHeight="1">
      <c r="A206" s="4"/>
      <c r="B206" s="51"/>
      <c r="C206" s="51"/>
      <c r="D206" s="51"/>
      <c r="E206" s="51"/>
      <c r="F206" s="51"/>
      <c r="G206" s="90"/>
      <c r="H206" s="51"/>
      <c r="I206" s="51"/>
      <c r="J206" s="51"/>
      <c r="K206" s="51"/>
      <c r="L206" s="51"/>
      <c r="M206" s="4"/>
      <c r="N206" s="4"/>
      <c r="O206" s="51"/>
      <c r="P206" s="91"/>
      <c r="Q206" s="93"/>
      <c r="R206" s="89"/>
      <c r="S206" s="51"/>
      <c r="T206" s="51"/>
      <c r="U206" s="4"/>
      <c r="V206" s="4"/>
      <c r="W206" s="4"/>
      <c r="X206" s="4"/>
      <c r="Y206" s="4"/>
      <c r="Z206" s="4"/>
      <c r="AA206" s="4"/>
      <c r="AB206" s="4"/>
      <c r="AC206" s="4"/>
      <c r="AD206" s="81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1:55" ht="15.75" customHeight="1">
      <c r="A207" s="4"/>
      <c r="B207" s="51"/>
      <c r="C207" s="51"/>
      <c r="D207" s="51"/>
      <c r="E207" s="51"/>
      <c r="F207" s="51"/>
      <c r="G207" s="90"/>
      <c r="H207" s="51"/>
      <c r="I207" s="51"/>
      <c r="J207" s="51"/>
      <c r="K207" s="51"/>
      <c r="L207" s="51"/>
      <c r="M207" s="4"/>
      <c r="N207" s="4"/>
      <c r="O207" s="51"/>
      <c r="P207" s="91"/>
      <c r="Q207" s="93"/>
      <c r="R207" s="89"/>
      <c r="S207" s="51"/>
      <c r="T207" s="51"/>
      <c r="U207" s="4"/>
      <c r="V207" s="4"/>
      <c r="W207" s="4"/>
      <c r="X207" s="4"/>
      <c r="Y207" s="4"/>
      <c r="Z207" s="4"/>
      <c r="AA207" s="4"/>
      <c r="AB207" s="4"/>
      <c r="AC207" s="4"/>
      <c r="AD207" s="81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1:55" ht="15.75" customHeight="1">
      <c r="A208" s="4"/>
      <c r="B208" s="51"/>
      <c r="C208" s="51"/>
      <c r="D208" s="51"/>
      <c r="E208" s="51"/>
      <c r="F208" s="51"/>
      <c r="G208" s="90"/>
      <c r="H208" s="51"/>
      <c r="I208" s="51"/>
      <c r="J208" s="51"/>
      <c r="K208" s="51"/>
      <c r="L208" s="51"/>
      <c r="M208" s="4"/>
      <c r="N208" s="4"/>
      <c r="O208" s="51"/>
      <c r="P208" s="91"/>
      <c r="Q208" s="93"/>
      <c r="R208" s="89"/>
      <c r="S208" s="51"/>
      <c r="T208" s="51"/>
      <c r="U208" s="4"/>
      <c r="V208" s="4"/>
      <c r="W208" s="4"/>
      <c r="X208" s="4"/>
      <c r="Y208" s="4"/>
      <c r="Z208" s="4"/>
      <c r="AA208" s="4"/>
      <c r="AB208" s="4"/>
      <c r="AC208" s="4"/>
      <c r="AD208" s="81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1:55" ht="15.75" customHeight="1">
      <c r="A209" s="4"/>
      <c r="B209" s="51"/>
      <c r="C209" s="51"/>
      <c r="D209" s="51"/>
      <c r="E209" s="51"/>
      <c r="F209" s="51"/>
      <c r="G209" s="90"/>
      <c r="H209" s="51"/>
      <c r="I209" s="51"/>
      <c r="J209" s="51"/>
      <c r="K209" s="51"/>
      <c r="L209" s="51"/>
      <c r="M209" s="4"/>
      <c r="N209" s="4"/>
      <c r="O209" s="51"/>
      <c r="P209" s="91"/>
      <c r="Q209" s="93"/>
      <c r="R209" s="89"/>
      <c r="S209" s="51"/>
      <c r="T209" s="51"/>
      <c r="U209" s="4"/>
      <c r="V209" s="4"/>
      <c r="W209" s="4"/>
      <c r="X209" s="4"/>
      <c r="Y209" s="4"/>
      <c r="Z209" s="4"/>
      <c r="AA209" s="4"/>
      <c r="AB209" s="4"/>
      <c r="AC209" s="4"/>
      <c r="AD209" s="81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1:55" ht="15.75" customHeight="1">
      <c r="A210" s="4"/>
      <c r="B210" s="51"/>
      <c r="C210" s="51"/>
      <c r="D210" s="51"/>
      <c r="E210" s="51"/>
      <c r="F210" s="51"/>
      <c r="G210" s="90"/>
      <c r="H210" s="51"/>
      <c r="I210" s="51"/>
      <c r="J210" s="51"/>
      <c r="K210" s="51"/>
      <c r="L210" s="51"/>
      <c r="M210" s="4"/>
      <c r="N210" s="4"/>
      <c r="O210" s="51"/>
      <c r="P210" s="91"/>
      <c r="Q210" s="93"/>
      <c r="R210" s="89"/>
      <c r="S210" s="51"/>
      <c r="T210" s="51"/>
      <c r="U210" s="4"/>
      <c r="V210" s="4"/>
      <c r="W210" s="4"/>
      <c r="X210" s="4"/>
      <c r="Y210" s="4"/>
      <c r="Z210" s="4"/>
      <c r="AA210" s="4"/>
      <c r="AB210" s="4"/>
      <c r="AC210" s="4"/>
      <c r="AD210" s="81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1:55" ht="15.75" customHeight="1">
      <c r="A211" s="4"/>
      <c r="B211" s="51"/>
      <c r="C211" s="51"/>
      <c r="D211" s="51"/>
      <c r="E211" s="51"/>
      <c r="F211" s="51"/>
      <c r="G211" s="90"/>
      <c r="H211" s="51"/>
      <c r="I211" s="51"/>
      <c r="J211" s="51"/>
      <c r="K211" s="51"/>
      <c r="L211" s="51"/>
      <c r="M211" s="4"/>
      <c r="N211" s="4"/>
      <c r="O211" s="51"/>
      <c r="P211" s="91"/>
      <c r="Q211" s="93"/>
      <c r="R211" s="89"/>
      <c r="S211" s="51"/>
      <c r="T211" s="51"/>
      <c r="U211" s="4"/>
      <c r="V211" s="4"/>
      <c r="W211" s="4"/>
      <c r="X211" s="4"/>
      <c r="Y211" s="4"/>
      <c r="Z211" s="4"/>
      <c r="AA211" s="4"/>
      <c r="AB211" s="4"/>
      <c r="AC211" s="4"/>
      <c r="AD211" s="81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1:55" ht="15.75" customHeight="1">
      <c r="A212" s="4"/>
      <c r="B212" s="51"/>
      <c r="C212" s="51"/>
      <c r="D212" s="51"/>
      <c r="E212" s="51"/>
      <c r="F212" s="51"/>
      <c r="G212" s="90"/>
      <c r="H212" s="51"/>
      <c r="I212" s="51"/>
      <c r="J212" s="51"/>
      <c r="K212" s="51"/>
      <c r="L212" s="51"/>
      <c r="M212" s="4"/>
      <c r="N212" s="4"/>
      <c r="O212" s="51"/>
      <c r="P212" s="91"/>
      <c r="Q212" s="93"/>
      <c r="R212" s="89"/>
      <c r="S212" s="51"/>
      <c r="T212" s="51"/>
      <c r="U212" s="4"/>
      <c r="V212" s="4"/>
      <c r="W212" s="4"/>
      <c r="X212" s="4"/>
      <c r="Y212" s="4"/>
      <c r="Z212" s="4"/>
      <c r="AA212" s="4"/>
      <c r="AB212" s="4"/>
      <c r="AC212" s="4"/>
      <c r="AD212" s="81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1:55" ht="15.75" customHeight="1">
      <c r="A213" s="4"/>
      <c r="B213" s="51"/>
      <c r="C213" s="51"/>
      <c r="D213" s="51"/>
      <c r="E213" s="51"/>
      <c r="F213" s="51"/>
      <c r="G213" s="90"/>
      <c r="H213" s="51"/>
      <c r="I213" s="51"/>
      <c r="J213" s="51"/>
      <c r="K213" s="51"/>
      <c r="L213" s="51"/>
      <c r="M213" s="4"/>
      <c r="N213" s="4"/>
      <c r="O213" s="51"/>
      <c r="P213" s="91"/>
      <c r="Q213" s="93"/>
      <c r="R213" s="89"/>
      <c r="S213" s="51"/>
      <c r="T213" s="51"/>
      <c r="U213" s="4"/>
      <c r="V213" s="4"/>
      <c r="W213" s="4"/>
      <c r="X213" s="4"/>
      <c r="Y213" s="4"/>
      <c r="Z213" s="4"/>
      <c r="AA213" s="4"/>
      <c r="AB213" s="4"/>
      <c r="AC213" s="4"/>
      <c r="AD213" s="81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1:55" ht="15.75" customHeight="1">
      <c r="A214" s="4"/>
      <c r="B214" s="51"/>
      <c r="C214" s="51"/>
      <c r="D214" s="51"/>
      <c r="E214" s="51"/>
      <c r="F214" s="51"/>
      <c r="G214" s="90"/>
      <c r="H214" s="51"/>
      <c r="I214" s="51"/>
      <c r="J214" s="51"/>
      <c r="K214" s="51"/>
      <c r="L214" s="51"/>
      <c r="M214" s="4"/>
      <c r="N214" s="4"/>
      <c r="O214" s="51"/>
      <c r="P214" s="91"/>
      <c r="Q214" s="93"/>
      <c r="R214" s="89"/>
      <c r="S214" s="51"/>
      <c r="T214" s="51"/>
      <c r="U214" s="4"/>
      <c r="V214" s="4"/>
      <c r="W214" s="4"/>
      <c r="X214" s="4"/>
      <c r="Y214" s="4"/>
      <c r="Z214" s="4"/>
      <c r="AA214" s="4"/>
      <c r="AB214" s="4"/>
      <c r="AC214" s="4"/>
      <c r="AD214" s="81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ht="15.75" customHeight="1">
      <c r="A215" s="4"/>
      <c r="B215" s="51"/>
      <c r="C215" s="51"/>
      <c r="D215" s="51"/>
      <c r="E215" s="51"/>
      <c r="F215" s="51"/>
      <c r="G215" s="90"/>
      <c r="H215" s="51"/>
      <c r="I215" s="51"/>
      <c r="J215" s="51"/>
      <c r="K215" s="51"/>
      <c r="L215" s="51"/>
      <c r="M215" s="4"/>
      <c r="N215" s="4"/>
      <c r="O215" s="51"/>
      <c r="P215" s="91"/>
      <c r="Q215" s="93"/>
      <c r="R215" s="89"/>
      <c r="S215" s="51"/>
      <c r="T215" s="51"/>
      <c r="U215" s="4"/>
      <c r="V215" s="4"/>
      <c r="W215" s="4"/>
      <c r="X215" s="4"/>
      <c r="Y215" s="4"/>
      <c r="Z215" s="4"/>
      <c r="AA215" s="4"/>
      <c r="AB215" s="4"/>
      <c r="AC215" s="4"/>
      <c r="AD215" s="81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1:55" ht="15.75" customHeight="1">
      <c r="A216" s="4"/>
      <c r="B216" s="51"/>
      <c r="C216" s="51"/>
      <c r="D216" s="51"/>
      <c r="E216" s="51"/>
      <c r="F216" s="51"/>
      <c r="G216" s="90"/>
      <c r="H216" s="51"/>
      <c r="I216" s="51"/>
      <c r="J216" s="51"/>
      <c r="K216" s="51"/>
      <c r="L216" s="51"/>
      <c r="M216" s="4"/>
      <c r="N216" s="4"/>
      <c r="O216" s="51"/>
      <c r="P216" s="91"/>
      <c r="Q216" s="93"/>
      <c r="R216" s="89"/>
      <c r="S216" s="51"/>
      <c r="T216" s="51"/>
      <c r="U216" s="4"/>
      <c r="V216" s="4"/>
      <c r="W216" s="4"/>
      <c r="X216" s="4"/>
      <c r="Y216" s="4"/>
      <c r="Z216" s="4"/>
      <c r="AA216" s="4"/>
      <c r="AB216" s="4"/>
      <c r="AC216" s="4"/>
      <c r="AD216" s="81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1:55" ht="15.75" customHeight="1">
      <c r="A217" s="4"/>
      <c r="B217" s="51"/>
      <c r="C217" s="51"/>
      <c r="D217" s="51"/>
      <c r="E217" s="51"/>
      <c r="F217" s="51"/>
      <c r="G217" s="90"/>
      <c r="H217" s="51"/>
      <c r="I217" s="51"/>
      <c r="J217" s="51"/>
      <c r="K217" s="51"/>
      <c r="L217" s="51"/>
      <c r="M217" s="4"/>
      <c r="N217" s="4"/>
      <c r="O217" s="51"/>
      <c r="P217" s="91"/>
      <c r="Q217" s="93"/>
      <c r="R217" s="89"/>
      <c r="S217" s="51"/>
      <c r="T217" s="51"/>
      <c r="U217" s="4"/>
      <c r="V217" s="4"/>
      <c r="W217" s="4"/>
      <c r="X217" s="4"/>
      <c r="Y217" s="4"/>
      <c r="Z217" s="4"/>
      <c r="AA217" s="4"/>
      <c r="AB217" s="4"/>
      <c r="AC217" s="4"/>
      <c r="AD217" s="81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1:55" ht="15.75" customHeight="1">
      <c r="A218" s="4"/>
      <c r="B218" s="51"/>
      <c r="C218" s="51"/>
      <c r="D218" s="51"/>
      <c r="E218" s="51"/>
      <c r="F218" s="51"/>
      <c r="G218" s="90"/>
      <c r="H218" s="51"/>
      <c r="I218" s="51"/>
      <c r="J218" s="51"/>
      <c r="K218" s="51"/>
      <c r="L218" s="51"/>
      <c r="M218" s="4"/>
      <c r="N218" s="4"/>
      <c r="O218" s="51"/>
      <c r="P218" s="91"/>
      <c r="Q218" s="93"/>
      <c r="R218" s="89"/>
      <c r="S218" s="51"/>
      <c r="T218" s="51"/>
      <c r="U218" s="4"/>
      <c r="V218" s="4"/>
      <c r="W218" s="4"/>
      <c r="X218" s="4"/>
      <c r="Y218" s="4"/>
      <c r="Z218" s="4"/>
      <c r="AA218" s="4"/>
      <c r="AB218" s="4"/>
      <c r="AC218" s="4"/>
      <c r="AD218" s="81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ht="15.75" customHeight="1">
      <c r="A219" s="4"/>
      <c r="B219" s="51"/>
      <c r="C219" s="51"/>
      <c r="D219" s="51"/>
      <c r="E219" s="51"/>
      <c r="F219" s="51"/>
      <c r="G219" s="90"/>
      <c r="H219" s="51"/>
      <c r="I219" s="51"/>
      <c r="J219" s="51"/>
      <c r="K219" s="51"/>
      <c r="L219" s="51"/>
      <c r="M219" s="4"/>
      <c r="N219" s="4"/>
      <c r="O219" s="51"/>
      <c r="P219" s="91"/>
      <c r="Q219" s="93"/>
      <c r="R219" s="89"/>
      <c r="S219" s="51"/>
      <c r="T219" s="51"/>
      <c r="U219" s="4"/>
      <c r="V219" s="4"/>
      <c r="W219" s="4"/>
      <c r="X219" s="4"/>
      <c r="Y219" s="4"/>
      <c r="Z219" s="4"/>
      <c r="AA219" s="4"/>
      <c r="AB219" s="4"/>
      <c r="AC219" s="4"/>
      <c r="AD219" s="81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ht="15.75" customHeight="1">
      <c r="A220" s="4"/>
      <c r="B220" s="51"/>
      <c r="C220" s="51"/>
      <c r="D220" s="51"/>
      <c r="E220" s="51"/>
      <c r="F220" s="51"/>
      <c r="G220" s="90"/>
      <c r="H220" s="51"/>
      <c r="I220" s="51"/>
      <c r="J220" s="51"/>
      <c r="K220" s="51"/>
      <c r="L220" s="51"/>
      <c r="M220" s="4"/>
      <c r="N220" s="4"/>
      <c r="O220" s="51"/>
      <c r="P220" s="91"/>
      <c r="Q220" s="93"/>
      <c r="R220" s="89"/>
      <c r="S220" s="51"/>
      <c r="T220" s="51"/>
      <c r="U220" s="4"/>
      <c r="V220" s="4"/>
      <c r="W220" s="4"/>
      <c r="X220" s="4"/>
      <c r="Y220" s="4"/>
      <c r="Z220" s="4"/>
      <c r="AA220" s="4"/>
      <c r="AB220" s="4"/>
      <c r="AC220" s="4"/>
      <c r="AD220" s="81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ht="15.75" customHeight="1">
      <c r="A221" s="4"/>
      <c r="B221" s="51"/>
      <c r="C221" s="51"/>
      <c r="D221" s="51"/>
      <c r="E221" s="51"/>
      <c r="F221" s="51"/>
      <c r="G221" s="90"/>
      <c r="H221" s="51"/>
      <c r="I221" s="51"/>
      <c r="J221" s="51"/>
      <c r="K221" s="51"/>
      <c r="L221" s="51"/>
      <c r="M221" s="4"/>
      <c r="N221" s="4"/>
      <c r="O221" s="51"/>
      <c r="P221" s="91"/>
      <c r="Q221" s="93"/>
      <c r="R221" s="89"/>
      <c r="S221" s="51"/>
      <c r="T221" s="51"/>
      <c r="U221" s="4"/>
      <c r="V221" s="4"/>
      <c r="W221" s="4"/>
      <c r="X221" s="4"/>
      <c r="Y221" s="4"/>
      <c r="Z221" s="4"/>
      <c r="AA221" s="4"/>
      <c r="AB221" s="4"/>
      <c r="AC221" s="4"/>
      <c r="AD221" s="81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ht="15.75" customHeight="1">
      <c r="A222" s="4"/>
      <c r="B222" s="51"/>
      <c r="C222" s="51"/>
      <c r="D222" s="51"/>
      <c r="E222" s="51"/>
      <c r="F222" s="51"/>
      <c r="G222" s="90"/>
      <c r="H222" s="51"/>
      <c r="I222" s="51"/>
      <c r="J222" s="51"/>
      <c r="K222" s="51"/>
      <c r="L222" s="51"/>
      <c r="M222" s="4"/>
      <c r="N222" s="4"/>
      <c r="O222" s="51"/>
      <c r="P222" s="91"/>
      <c r="Q222" s="93"/>
      <c r="R222" s="89"/>
      <c r="S222" s="51"/>
      <c r="T222" s="51"/>
      <c r="U222" s="4"/>
      <c r="V222" s="4"/>
      <c r="W222" s="4"/>
      <c r="X222" s="4"/>
      <c r="Y222" s="4"/>
      <c r="Z222" s="4"/>
      <c r="AA222" s="4"/>
      <c r="AB222" s="4"/>
      <c r="AC222" s="4"/>
      <c r="AD222" s="81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ht="15.75" customHeight="1">
      <c r="A223" s="4"/>
      <c r="B223" s="51"/>
      <c r="C223" s="51"/>
      <c r="D223" s="51"/>
      <c r="E223" s="51"/>
      <c r="F223" s="51"/>
      <c r="G223" s="90"/>
      <c r="H223" s="51"/>
      <c r="I223" s="51"/>
      <c r="J223" s="51"/>
      <c r="K223" s="51"/>
      <c r="L223" s="51"/>
      <c r="M223" s="4"/>
      <c r="N223" s="4"/>
      <c r="O223" s="51"/>
      <c r="P223" s="91"/>
      <c r="Q223" s="93"/>
      <c r="R223" s="89"/>
      <c r="S223" s="51"/>
      <c r="T223" s="51"/>
      <c r="U223" s="4"/>
      <c r="V223" s="4"/>
      <c r="W223" s="4"/>
      <c r="X223" s="4"/>
      <c r="Y223" s="4"/>
      <c r="Z223" s="4"/>
      <c r="AA223" s="4"/>
      <c r="AB223" s="4"/>
      <c r="AC223" s="4"/>
      <c r="AD223" s="81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ht="15.75" customHeight="1">
      <c r="A224" s="4"/>
      <c r="B224" s="51"/>
      <c r="C224" s="51"/>
      <c r="D224" s="51"/>
      <c r="E224" s="51"/>
      <c r="F224" s="51"/>
      <c r="G224" s="90"/>
      <c r="H224" s="51"/>
      <c r="I224" s="51"/>
      <c r="J224" s="51"/>
      <c r="K224" s="51"/>
      <c r="L224" s="51"/>
      <c r="M224" s="4"/>
      <c r="N224" s="4"/>
      <c r="O224" s="51"/>
      <c r="P224" s="91"/>
      <c r="Q224" s="93"/>
      <c r="R224" s="89"/>
      <c r="S224" s="51"/>
      <c r="T224" s="51"/>
      <c r="U224" s="4"/>
      <c r="V224" s="4"/>
      <c r="W224" s="4"/>
      <c r="X224" s="4"/>
      <c r="Y224" s="4"/>
      <c r="Z224" s="4"/>
      <c r="AA224" s="4"/>
      <c r="AB224" s="4"/>
      <c r="AC224" s="4"/>
      <c r="AD224" s="81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1:55" ht="15.75" customHeight="1">
      <c r="A225" s="4"/>
      <c r="B225" s="51"/>
      <c r="C225" s="51"/>
      <c r="D225" s="51"/>
      <c r="E225" s="51"/>
      <c r="F225" s="51"/>
      <c r="G225" s="90"/>
      <c r="H225" s="51"/>
      <c r="I225" s="51"/>
      <c r="J225" s="51"/>
      <c r="K225" s="51"/>
      <c r="L225" s="51"/>
      <c r="M225" s="4"/>
      <c r="N225" s="4"/>
      <c r="O225" s="51"/>
      <c r="P225" s="91"/>
      <c r="Q225" s="93"/>
      <c r="R225" s="89"/>
      <c r="S225" s="51"/>
      <c r="T225" s="51"/>
      <c r="U225" s="4"/>
      <c r="V225" s="4"/>
      <c r="W225" s="4"/>
      <c r="X225" s="4"/>
      <c r="Y225" s="4"/>
      <c r="Z225" s="4"/>
      <c r="AA225" s="4"/>
      <c r="AB225" s="4"/>
      <c r="AC225" s="4"/>
      <c r="AD225" s="81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1:55" ht="15.75" customHeight="1">
      <c r="A226" s="4"/>
      <c r="B226" s="51"/>
      <c r="C226" s="51"/>
      <c r="D226" s="51"/>
      <c r="E226" s="51"/>
      <c r="F226" s="51"/>
      <c r="G226" s="90"/>
      <c r="H226" s="51"/>
      <c r="I226" s="51"/>
      <c r="J226" s="51"/>
      <c r="K226" s="51"/>
      <c r="L226" s="51"/>
      <c r="M226" s="4"/>
      <c r="N226" s="4"/>
      <c r="O226" s="51"/>
      <c r="P226" s="91"/>
      <c r="Q226" s="93"/>
      <c r="R226" s="89"/>
      <c r="S226" s="51"/>
      <c r="T226" s="51"/>
      <c r="U226" s="4"/>
      <c r="V226" s="4"/>
      <c r="W226" s="4"/>
      <c r="X226" s="4"/>
      <c r="Y226" s="4"/>
      <c r="Z226" s="4"/>
      <c r="AA226" s="4"/>
      <c r="AB226" s="4"/>
      <c r="AC226" s="4"/>
      <c r="AD226" s="81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1:55" ht="15.75" customHeight="1">
      <c r="A227" s="4"/>
      <c r="B227" s="51"/>
      <c r="C227" s="51"/>
      <c r="D227" s="51"/>
      <c r="E227" s="51"/>
      <c r="F227" s="51"/>
      <c r="G227" s="90"/>
      <c r="H227" s="51"/>
      <c r="I227" s="51"/>
      <c r="J227" s="51"/>
      <c r="K227" s="51"/>
      <c r="L227" s="51"/>
      <c r="M227" s="4"/>
      <c r="N227" s="4"/>
      <c r="O227" s="51"/>
      <c r="P227" s="91"/>
      <c r="Q227" s="93"/>
      <c r="R227" s="89"/>
      <c r="S227" s="51"/>
      <c r="T227" s="51"/>
      <c r="U227" s="4"/>
      <c r="V227" s="4"/>
      <c r="W227" s="4"/>
      <c r="X227" s="4"/>
      <c r="Y227" s="4"/>
      <c r="Z227" s="4"/>
      <c r="AA227" s="4"/>
      <c r="AB227" s="4"/>
      <c r="AC227" s="4"/>
      <c r="AD227" s="81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1:55" ht="15.75" customHeight="1">
      <c r="A228" s="4"/>
      <c r="B228" s="51"/>
      <c r="C228" s="51"/>
      <c r="D228" s="51"/>
      <c r="E228" s="51"/>
      <c r="F228" s="51"/>
      <c r="G228" s="90"/>
      <c r="H228" s="51"/>
      <c r="I228" s="51"/>
      <c r="J228" s="51"/>
      <c r="K228" s="51"/>
      <c r="L228" s="51"/>
      <c r="M228" s="4"/>
      <c r="N228" s="4"/>
      <c r="O228" s="51"/>
      <c r="P228" s="91"/>
      <c r="Q228" s="93"/>
      <c r="R228" s="89"/>
      <c r="S228" s="51"/>
      <c r="T228" s="51"/>
      <c r="U228" s="4"/>
      <c r="V228" s="4"/>
      <c r="W228" s="4"/>
      <c r="X228" s="4"/>
      <c r="Y228" s="4"/>
      <c r="Z228" s="4"/>
      <c r="AA228" s="4"/>
      <c r="AB228" s="4"/>
      <c r="AC228" s="4"/>
      <c r="AD228" s="81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1:55" ht="15.75" customHeight="1">
      <c r="A229" s="4"/>
      <c r="B229" s="51"/>
      <c r="C229" s="51"/>
      <c r="D229" s="51"/>
      <c r="E229" s="51"/>
      <c r="F229" s="51"/>
      <c r="G229" s="90"/>
      <c r="H229" s="51"/>
      <c r="I229" s="51"/>
      <c r="J229" s="51"/>
      <c r="K229" s="51"/>
      <c r="L229" s="51"/>
      <c r="M229" s="4"/>
      <c r="N229" s="4"/>
      <c r="O229" s="51"/>
      <c r="P229" s="91"/>
      <c r="Q229" s="93"/>
      <c r="R229" s="89"/>
      <c r="S229" s="51"/>
      <c r="T229" s="51"/>
      <c r="U229" s="4"/>
      <c r="V229" s="4"/>
      <c r="W229" s="4"/>
      <c r="X229" s="4"/>
      <c r="Y229" s="4"/>
      <c r="Z229" s="4"/>
      <c r="AA229" s="4"/>
      <c r="AB229" s="4"/>
      <c r="AC229" s="4"/>
      <c r="AD229" s="81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ht="15.75" customHeight="1">
      <c r="A230" s="4"/>
      <c r="B230" s="51"/>
      <c r="C230" s="51"/>
      <c r="D230" s="51"/>
      <c r="E230" s="51"/>
      <c r="F230" s="51"/>
      <c r="G230" s="90"/>
      <c r="H230" s="51"/>
      <c r="I230" s="51"/>
      <c r="J230" s="51"/>
      <c r="K230" s="51"/>
      <c r="L230" s="51"/>
      <c r="M230" s="4"/>
      <c r="N230" s="4"/>
      <c r="O230" s="51"/>
      <c r="P230" s="91"/>
      <c r="Q230" s="93"/>
      <c r="R230" s="89"/>
      <c r="S230" s="51"/>
      <c r="T230" s="51"/>
      <c r="U230" s="4"/>
      <c r="V230" s="4"/>
      <c r="W230" s="4"/>
      <c r="X230" s="4"/>
      <c r="Y230" s="4"/>
      <c r="Z230" s="4"/>
      <c r="AA230" s="4"/>
      <c r="AB230" s="4"/>
      <c r="AC230" s="4"/>
      <c r="AD230" s="81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ht="15.75" customHeight="1">
      <c r="A231" s="4"/>
      <c r="B231" s="51"/>
      <c r="C231" s="51"/>
      <c r="D231" s="51"/>
      <c r="E231" s="51"/>
      <c r="F231" s="51"/>
      <c r="G231" s="90"/>
      <c r="H231" s="51"/>
      <c r="I231" s="51"/>
      <c r="J231" s="51"/>
      <c r="K231" s="51"/>
      <c r="L231" s="51"/>
      <c r="M231" s="4"/>
      <c r="N231" s="4"/>
      <c r="O231" s="51"/>
      <c r="P231" s="91"/>
      <c r="Q231" s="93"/>
      <c r="R231" s="89"/>
      <c r="S231" s="51"/>
      <c r="T231" s="51"/>
      <c r="U231" s="4"/>
      <c r="V231" s="4"/>
      <c r="W231" s="4"/>
      <c r="X231" s="4"/>
      <c r="Y231" s="4"/>
      <c r="Z231" s="4"/>
      <c r="AA231" s="4"/>
      <c r="AB231" s="4"/>
      <c r="AC231" s="4"/>
      <c r="AD231" s="81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ht="15.75" customHeight="1">
      <c r="A232" s="4"/>
      <c r="B232" s="51"/>
      <c r="C232" s="51"/>
      <c r="D232" s="51"/>
      <c r="E232" s="51"/>
      <c r="F232" s="51"/>
      <c r="G232" s="90"/>
      <c r="H232" s="51"/>
      <c r="I232" s="51"/>
      <c r="J232" s="51"/>
      <c r="K232" s="51"/>
      <c r="L232" s="51"/>
      <c r="M232" s="4"/>
      <c r="N232" s="4"/>
      <c r="O232" s="51"/>
      <c r="P232" s="91"/>
      <c r="Q232" s="93"/>
      <c r="R232" s="89"/>
      <c r="S232" s="51"/>
      <c r="T232" s="51"/>
      <c r="U232" s="4"/>
      <c r="V232" s="4"/>
      <c r="W232" s="4"/>
      <c r="X232" s="4"/>
      <c r="Y232" s="4"/>
      <c r="Z232" s="4"/>
      <c r="AA232" s="4"/>
      <c r="AB232" s="4"/>
      <c r="AC232" s="4"/>
      <c r="AD232" s="81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55" ht="15.75" customHeight="1">
      <c r="A233" s="4"/>
      <c r="B233" s="51"/>
      <c r="C233" s="51"/>
      <c r="D233" s="51"/>
      <c r="E233" s="51"/>
      <c r="F233" s="51"/>
      <c r="G233" s="90"/>
      <c r="H233" s="51"/>
      <c r="I233" s="51"/>
      <c r="J233" s="51"/>
      <c r="K233" s="51"/>
      <c r="L233" s="51"/>
      <c r="M233" s="4"/>
      <c r="N233" s="4"/>
      <c r="O233" s="51"/>
      <c r="P233" s="91"/>
      <c r="Q233" s="93"/>
      <c r="R233" s="89"/>
      <c r="S233" s="51"/>
      <c r="T233" s="51"/>
      <c r="U233" s="4"/>
      <c r="V233" s="4"/>
      <c r="W233" s="4"/>
      <c r="X233" s="4"/>
      <c r="Y233" s="4"/>
      <c r="Z233" s="4"/>
      <c r="AA233" s="4"/>
      <c r="AB233" s="4"/>
      <c r="AC233" s="4"/>
      <c r="AD233" s="81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1:55" ht="15.75" customHeight="1">
      <c r="A234" s="4"/>
      <c r="B234" s="51"/>
      <c r="C234" s="51"/>
      <c r="D234" s="51"/>
      <c r="E234" s="51"/>
      <c r="F234" s="51"/>
      <c r="G234" s="90"/>
      <c r="H234" s="51"/>
      <c r="I234" s="51"/>
      <c r="J234" s="51"/>
      <c r="K234" s="51"/>
      <c r="L234" s="51"/>
      <c r="M234" s="4"/>
      <c r="N234" s="4"/>
      <c r="O234" s="51"/>
      <c r="P234" s="91"/>
      <c r="Q234" s="93"/>
      <c r="R234" s="89"/>
      <c r="S234" s="51"/>
      <c r="T234" s="51"/>
      <c r="U234" s="4"/>
      <c r="V234" s="4"/>
      <c r="W234" s="4"/>
      <c r="X234" s="4"/>
      <c r="Y234" s="4"/>
      <c r="Z234" s="4"/>
      <c r="AA234" s="4"/>
      <c r="AB234" s="4"/>
      <c r="AC234" s="4"/>
      <c r="AD234" s="81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1:55" ht="15.75" customHeight="1">
      <c r="A235" s="4"/>
      <c r="B235" s="51"/>
      <c r="C235" s="51"/>
      <c r="D235" s="51"/>
      <c r="E235" s="51"/>
      <c r="F235" s="51"/>
      <c r="G235" s="90"/>
      <c r="H235" s="51"/>
      <c r="I235" s="51"/>
      <c r="J235" s="51"/>
      <c r="K235" s="51"/>
      <c r="L235" s="51"/>
      <c r="M235" s="4"/>
      <c r="N235" s="4"/>
      <c r="O235" s="51"/>
      <c r="P235" s="91"/>
      <c r="Q235" s="93"/>
      <c r="R235" s="89"/>
      <c r="S235" s="51"/>
      <c r="T235" s="51"/>
      <c r="U235" s="4"/>
      <c r="V235" s="4"/>
      <c r="W235" s="4"/>
      <c r="X235" s="4"/>
      <c r="Y235" s="4"/>
      <c r="Z235" s="4"/>
      <c r="AA235" s="4"/>
      <c r="AB235" s="4"/>
      <c r="AC235" s="4"/>
      <c r="AD235" s="81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1:55" ht="15.75" customHeight="1">
      <c r="A236" s="4"/>
      <c r="B236" s="51"/>
      <c r="C236" s="51"/>
      <c r="D236" s="51"/>
      <c r="E236" s="51"/>
      <c r="F236" s="51"/>
      <c r="G236" s="90"/>
      <c r="H236" s="51"/>
      <c r="I236" s="51"/>
      <c r="J236" s="51"/>
      <c r="K236" s="51"/>
      <c r="L236" s="51"/>
      <c r="M236" s="4"/>
      <c r="N236" s="4"/>
      <c r="O236" s="51"/>
      <c r="P236" s="91"/>
      <c r="Q236" s="93"/>
      <c r="R236" s="89"/>
      <c r="S236" s="51"/>
      <c r="T236" s="51"/>
      <c r="U236" s="4"/>
      <c r="V236" s="4"/>
      <c r="W236" s="4"/>
      <c r="X236" s="4"/>
      <c r="Y236" s="4"/>
      <c r="Z236" s="4"/>
      <c r="AA236" s="4"/>
      <c r="AB236" s="4"/>
      <c r="AC236" s="4"/>
      <c r="AD236" s="81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1:55" ht="15.75" customHeight="1">
      <c r="A237" s="4"/>
      <c r="B237" s="51"/>
      <c r="C237" s="51"/>
      <c r="D237" s="51"/>
      <c r="E237" s="51"/>
      <c r="F237" s="51"/>
      <c r="G237" s="90"/>
      <c r="H237" s="51"/>
      <c r="I237" s="51"/>
      <c r="J237" s="51"/>
      <c r="K237" s="51"/>
      <c r="L237" s="51"/>
      <c r="M237" s="4"/>
      <c r="N237" s="4"/>
      <c r="O237" s="51"/>
      <c r="P237" s="91"/>
      <c r="Q237" s="93"/>
      <c r="R237" s="89"/>
      <c r="S237" s="51"/>
      <c r="T237" s="51"/>
      <c r="U237" s="4"/>
      <c r="V237" s="4"/>
      <c r="W237" s="4"/>
      <c r="X237" s="4"/>
      <c r="Y237" s="4"/>
      <c r="Z237" s="4"/>
      <c r="AA237" s="4"/>
      <c r="AB237" s="4"/>
      <c r="AC237" s="4"/>
      <c r="AD237" s="81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1:55" ht="15.75" customHeight="1">
      <c r="A238" s="4"/>
      <c r="B238" s="51"/>
      <c r="C238" s="51"/>
      <c r="D238" s="51"/>
      <c r="E238" s="51"/>
      <c r="F238" s="51"/>
      <c r="G238" s="90"/>
      <c r="H238" s="51"/>
      <c r="I238" s="51"/>
      <c r="J238" s="51"/>
      <c r="K238" s="51"/>
      <c r="L238" s="51"/>
      <c r="M238" s="4"/>
      <c r="N238" s="4"/>
      <c r="O238" s="51"/>
      <c r="P238" s="91"/>
      <c r="Q238" s="93"/>
      <c r="R238" s="89"/>
      <c r="S238" s="51"/>
      <c r="T238" s="51"/>
      <c r="U238" s="4"/>
      <c r="V238" s="4"/>
      <c r="W238" s="4"/>
      <c r="X238" s="4"/>
      <c r="Y238" s="4"/>
      <c r="Z238" s="4"/>
      <c r="AA238" s="4"/>
      <c r="AB238" s="4"/>
      <c r="AC238" s="4"/>
      <c r="AD238" s="81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1:55" ht="15.75" customHeight="1">
      <c r="A239" s="4"/>
      <c r="B239" s="51"/>
      <c r="C239" s="51"/>
      <c r="D239" s="51"/>
      <c r="E239" s="51"/>
      <c r="F239" s="51"/>
      <c r="G239" s="90"/>
      <c r="H239" s="51"/>
      <c r="I239" s="51"/>
      <c r="J239" s="51"/>
      <c r="K239" s="51"/>
      <c r="L239" s="51"/>
      <c r="M239" s="4"/>
      <c r="N239" s="4"/>
      <c r="O239" s="51"/>
      <c r="P239" s="91"/>
      <c r="Q239" s="93"/>
      <c r="R239" s="89"/>
      <c r="S239" s="51"/>
      <c r="T239" s="51"/>
      <c r="U239" s="4"/>
      <c r="V239" s="4"/>
      <c r="W239" s="4"/>
      <c r="X239" s="4"/>
      <c r="Y239" s="4"/>
      <c r="Z239" s="4"/>
      <c r="AA239" s="4"/>
      <c r="AB239" s="4"/>
      <c r="AC239" s="4"/>
      <c r="AD239" s="81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1:55" ht="15.75" customHeight="1">
      <c r="A240" s="4"/>
      <c r="B240" s="51"/>
      <c r="C240" s="51"/>
      <c r="D240" s="51"/>
      <c r="E240" s="51"/>
      <c r="F240" s="51"/>
      <c r="G240" s="90"/>
      <c r="H240" s="51"/>
      <c r="I240" s="51"/>
      <c r="J240" s="51"/>
      <c r="K240" s="51"/>
      <c r="L240" s="51"/>
      <c r="M240" s="4"/>
      <c r="N240" s="4"/>
      <c r="O240" s="51"/>
      <c r="P240" s="91"/>
      <c r="Q240" s="93"/>
      <c r="R240" s="89"/>
      <c r="S240" s="51"/>
      <c r="T240" s="51"/>
      <c r="U240" s="4"/>
      <c r="V240" s="4"/>
      <c r="W240" s="4"/>
      <c r="X240" s="4"/>
      <c r="Y240" s="4"/>
      <c r="Z240" s="4"/>
      <c r="AA240" s="4"/>
      <c r="AB240" s="4"/>
      <c r="AC240" s="4"/>
      <c r="AD240" s="81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1:55" ht="15.75" customHeight="1">
      <c r="A241" s="4"/>
      <c r="B241" s="51"/>
      <c r="C241" s="51"/>
      <c r="D241" s="51"/>
      <c r="E241" s="51"/>
      <c r="F241" s="51"/>
      <c r="G241" s="90"/>
      <c r="H241" s="51"/>
      <c r="I241" s="51"/>
      <c r="J241" s="51"/>
      <c r="K241" s="51"/>
      <c r="L241" s="51"/>
      <c r="M241" s="4"/>
      <c r="N241" s="4"/>
      <c r="O241" s="51"/>
      <c r="P241" s="91"/>
      <c r="Q241" s="93"/>
      <c r="R241" s="89"/>
      <c r="S241" s="51"/>
      <c r="T241" s="51"/>
      <c r="U241" s="4"/>
      <c r="V241" s="4"/>
      <c r="W241" s="4"/>
      <c r="X241" s="4"/>
      <c r="Y241" s="4"/>
      <c r="Z241" s="4"/>
      <c r="AA241" s="4"/>
      <c r="AB241" s="4"/>
      <c r="AC241" s="4"/>
      <c r="AD241" s="81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1:55" ht="15.75" customHeight="1">
      <c r="A242" s="4"/>
      <c r="B242" s="51"/>
      <c r="C242" s="51"/>
      <c r="D242" s="51"/>
      <c r="E242" s="51"/>
      <c r="F242" s="51"/>
      <c r="G242" s="90"/>
      <c r="H242" s="51"/>
      <c r="I242" s="51"/>
      <c r="J242" s="51"/>
      <c r="K242" s="51"/>
      <c r="L242" s="51"/>
      <c r="M242" s="4"/>
      <c r="N242" s="4"/>
      <c r="O242" s="51"/>
      <c r="P242" s="91"/>
      <c r="Q242" s="93"/>
      <c r="R242" s="89"/>
      <c r="S242" s="51"/>
      <c r="T242" s="51"/>
      <c r="U242" s="4"/>
      <c r="V242" s="4"/>
      <c r="W242" s="4"/>
      <c r="X242" s="4"/>
      <c r="Y242" s="4"/>
      <c r="Z242" s="4"/>
      <c r="AA242" s="4"/>
      <c r="AB242" s="4"/>
      <c r="AC242" s="4"/>
      <c r="AD242" s="81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1:55" ht="15.75" customHeight="1">
      <c r="A243" s="4"/>
      <c r="B243" s="51"/>
      <c r="C243" s="51"/>
      <c r="D243" s="51"/>
      <c r="E243" s="51"/>
      <c r="F243" s="51"/>
      <c r="G243" s="90"/>
      <c r="H243" s="51"/>
      <c r="I243" s="51"/>
      <c r="J243" s="51"/>
      <c r="K243" s="51"/>
      <c r="L243" s="51"/>
      <c r="M243" s="4"/>
      <c r="N243" s="4"/>
      <c r="O243" s="51"/>
      <c r="P243" s="91"/>
      <c r="Q243" s="93"/>
      <c r="R243" s="89"/>
      <c r="S243" s="51"/>
      <c r="T243" s="51"/>
      <c r="U243" s="4"/>
      <c r="V243" s="4"/>
      <c r="W243" s="4"/>
      <c r="X243" s="4"/>
      <c r="Y243" s="4"/>
      <c r="Z243" s="4"/>
      <c r="AA243" s="4"/>
      <c r="AB243" s="4"/>
      <c r="AC243" s="4"/>
      <c r="AD243" s="81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1:55" ht="15.75" customHeight="1">
      <c r="A244" s="4"/>
      <c r="B244" s="51"/>
      <c r="C244" s="51"/>
      <c r="D244" s="51"/>
      <c r="E244" s="51"/>
      <c r="F244" s="51"/>
      <c r="G244" s="90"/>
      <c r="H244" s="51"/>
      <c r="I244" s="51"/>
      <c r="J244" s="51"/>
      <c r="K244" s="51"/>
      <c r="L244" s="51"/>
      <c r="M244" s="4"/>
      <c r="N244" s="4"/>
      <c r="O244" s="51"/>
      <c r="P244" s="91"/>
      <c r="Q244" s="93"/>
      <c r="R244" s="89"/>
      <c r="S244" s="51"/>
      <c r="T244" s="51"/>
      <c r="U244" s="4"/>
      <c r="V244" s="4"/>
      <c r="W244" s="4"/>
      <c r="X244" s="4"/>
      <c r="Y244" s="4"/>
      <c r="Z244" s="4"/>
      <c r="AA244" s="4"/>
      <c r="AB244" s="4"/>
      <c r="AC244" s="4"/>
      <c r="AD244" s="81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1:55" ht="15.75" customHeight="1">
      <c r="A245" s="4"/>
      <c r="B245" s="51"/>
      <c r="C245" s="51"/>
      <c r="D245" s="51"/>
      <c r="E245" s="51"/>
      <c r="F245" s="51"/>
      <c r="G245" s="90"/>
      <c r="H245" s="51"/>
      <c r="I245" s="51"/>
      <c r="J245" s="51"/>
      <c r="K245" s="51"/>
      <c r="L245" s="51"/>
      <c r="M245" s="4"/>
      <c r="N245" s="4"/>
      <c r="O245" s="51"/>
      <c r="P245" s="91"/>
      <c r="Q245" s="93"/>
      <c r="R245" s="89"/>
      <c r="S245" s="51"/>
      <c r="T245" s="51"/>
      <c r="U245" s="4"/>
      <c r="V245" s="4"/>
      <c r="W245" s="4"/>
      <c r="X245" s="4"/>
      <c r="Y245" s="4"/>
      <c r="Z245" s="4"/>
      <c r="AA245" s="4"/>
      <c r="AB245" s="4"/>
      <c r="AC245" s="4"/>
      <c r="AD245" s="81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1:55" ht="15.75" customHeight="1">
      <c r="A246" s="4"/>
      <c r="B246" s="51"/>
      <c r="C246" s="51"/>
      <c r="D246" s="51"/>
      <c r="E246" s="51"/>
      <c r="F246" s="51"/>
      <c r="G246" s="90"/>
      <c r="H246" s="51"/>
      <c r="I246" s="51"/>
      <c r="J246" s="51"/>
      <c r="K246" s="51"/>
      <c r="L246" s="51"/>
      <c r="M246" s="4"/>
      <c r="N246" s="4"/>
      <c r="O246" s="51"/>
      <c r="P246" s="91"/>
      <c r="Q246" s="93"/>
      <c r="R246" s="89"/>
      <c r="S246" s="51"/>
      <c r="T246" s="51"/>
      <c r="U246" s="4"/>
      <c r="V246" s="4"/>
      <c r="W246" s="4"/>
      <c r="X246" s="4"/>
      <c r="Y246" s="4"/>
      <c r="Z246" s="4"/>
      <c r="AA246" s="4"/>
      <c r="AB246" s="4"/>
      <c r="AC246" s="4"/>
      <c r="AD246" s="81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1:55" ht="15.75" customHeight="1">
      <c r="A247" s="4"/>
      <c r="B247" s="51"/>
      <c r="C247" s="51"/>
      <c r="D247" s="51"/>
      <c r="E247" s="51"/>
      <c r="F247" s="51"/>
      <c r="G247" s="90"/>
      <c r="H247" s="51"/>
      <c r="I247" s="51"/>
      <c r="J247" s="51"/>
      <c r="K247" s="51"/>
      <c r="L247" s="51"/>
      <c r="M247" s="4"/>
      <c r="N247" s="4"/>
      <c r="O247" s="51"/>
      <c r="P247" s="91"/>
      <c r="Q247" s="93"/>
      <c r="R247" s="89"/>
      <c r="S247" s="51"/>
      <c r="T247" s="51"/>
      <c r="U247" s="4"/>
      <c r="V247" s="4"/>
      <c r="W247" s="4"/>
      <c r="X247" s="4"/>
      <c r="Y247" s="4"/>
      <c r="Z247" s="4"/>
      <c r="AA247" s="4"/>
      <c r="AB247" s="4"/>
      <c r="AC247" s="4"/>
      <c r="AD247" s="81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1:55" ht="15.75" customHeight="1">
      <c r="A248" s="4"/>
      <c r="B248" s="51"/>
      <c r="C248" s="51"/>
      <c r="D248" s="51"/>
      <c r="E248" s="51"/>
      <c r="F248" s="51"/>
      <c r="G248" s="90"/>
      <c r="H248" s="51"/>
      <c r="I248" s="51"/>
      <c r="J248" s="51"/>
      <c r="K248" s="51"/>
      <c r="L248" s="51"/>
      <c r="M248" s="4"/>
      <c r="N248" s="4"/>
      <c r="O248" s="51"/>
      <c r="P248" s="91"/>
      <c r="Q248" s="93"/>
      <c r="R248" s="89"/>
      <c r="S248" s="51"/>
      <c r="T248" s="51"/>
      <c r="U248" s="4"/>
      <c r="V248" s="4"/>
      <c r="W248" s="4"/>
      <c r="X248" s="4"/>
      <c r="Y248" s="4"/>
      <c r="Z248" s="4"/>
      <c r="AA248" s="4"/>
      <c r="AB248" s="4"/>
      <c r="AC248" s="4"/>
      <c r="AD248" s="81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1:55" ht="15.75" customHeight="1">
      <c r="A249" s="4"/>
      <c r="B249" s="51"/>
      <c r="C249" s="51"/>
      <c r="D249" s="51"/>
      <c r="E249" s="51"/>
      <c r="F249" s="51"/>
      <c r="G249" s="90"/>
      <c r="H249" s="51"/>
      <c r="I249" s="51"/>
      <c r="J249" s="51"/>
      <c r="K249" s="51"/>
      <c r="L249" s="51"/>
      <c r="M249" s="4"/>
      <c r="N249" s="4"/>
      <c r="O249" s="51"/>
      <c r="P249" s="91"/>
      <c r="Q249" s="93"/>
      <c r="R249" s="89"/>
      <c r="S249" s="51"/>
      <c r="T249" s="51"/>
      <c r="U249" s="4"/>
      <c r="V249" s="4"/>
      <c r="W249" s="4"/>
      <c r="X249" s="4"/>
      <c r="Y249" s="4"/>
      <c r="Z249" s="4"/>
      <c r="AA249" s="4"/>
      <c r="AB249" s="4"/>
      <c r="AC249" s="4"/>
      <c r="AD249" s="81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1:55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</row>
    <row r="251" spans="1:55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</row>
    <row r="252" spans="1:55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</row>
    <row r="253" spans="1:55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</row>
    <row r="254" spans="1:55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</row>
    <row r="255" spans="1:55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</row>
    <row r="256" spans="1:55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</row>
    <row r="257" spans="1:55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</row>
    <row r="258" spans="1:55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</row>
    <row r="259" spans="1:55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</row>
    <row r="260" spans="1:55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</row>
    <row r="261" spans="1:55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</row>
    <row r="262" spans="1:55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</row>
    <row r="263" spans="1:55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</row>
    <row r="264" spans="1:55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</row>
    <row r="265" spans="1:55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</row>
    <row r="266" spans="1:55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</row>
    <row r="267" spans="1:55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</row>
    <row r="268" spans="1:55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</row>
    <row r="269" spans="1:55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</row>
    <row r="270" spans="1:55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</row>
    <row r="271" spans="1:55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</row>
    <row r="272" spans="1:55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</row>
    <row r="273" spans="1:55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</row>
    <row r="274" spans="1:55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</row>
    <row r="275" spans="1:55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</row>
    <row r="276" spans="1:55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</row>
    <row r="277" spans="1:55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</row>
    <row r="278" spans="1:55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</row>
    <row r="279" spans="1:55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</row>
    <row r="280" spans="1:55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</row>
    <row r="281" spans="1:55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</row>
    <row r="282" spans="1:55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</row>
    <row r="283" spans="1:55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</row>
    <row r="284" spans="1:55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</row>
    <row r="285" spans="1:55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</row>
    <row r="286" spans="1:55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</row>
    <row r="287" spans="1:55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</row>
    <row r="288" spans="1:55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</row>
    <row r="289" spans="1:55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</row>
    <row r="290" spans="1:55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</row>
    <row r="291" spans="1:55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</row>
    <row r="292" spans="1:55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</row>
    <row r="293" spans="1:55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</row>
    <row r="294" spans="1:55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</row>
    <row r="295" spans="1:55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</row>
    <row r="296" spans="1:55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</row>
    <row r="297" spans="1:55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</row>
    <row r="298" spans="1:55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</row>
    <row r="299" spans="1:55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</row>
    <row r="300" spans="1:55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</row>
    <row r="301" spans="1:55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</row>
    <row r="302" spans="1:55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</row>
    <row r="303" spans="1:55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</row>
    <row r="304" spans="1:55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</row>
    <row r="305" spans="1:55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</row>
    <row r="306" spans="1:55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</row>
    <row r="307" spans="1:55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</row>
    <row r="308" spans="1:55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</row>
    <row r="309" spans="1:55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</row>
    <row r="310" spans="1:55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</row>
    <row r="311" spans="1:55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</row>
    <row r="312" spans="1:55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</row>
    <row r="313" spans="1:55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</row>
    <row r="314" spans="1:55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</row>
    <row r="315" spans="1:55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</row>
    <row r="316" spans="1:55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</row>
    <row r="317" spans="1:55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</row>
    <row r="318" spans="1:55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</row>
    <row r="319" spans="1:55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</row>
    <row r="320" spans="1:55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</row>
    <row r="321" spans="1:55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</row>
    <row r="322" spans="1:55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</row>
    <row r="323" spans="1:55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</row>
    <row r="324" spans="1:55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</row>
    <row r="325" spans="1:55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</row>
    <row r="326" spans="1:55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</row>
    <row r="327" spans="1:55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</row>
    <row r="328" spans="1:55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</row>
    <row r="329" spans="1:55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</row>
    <row r="330" spans="1:55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</row>
    <row r="331" spans="1:55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</row>
    <row r="332" spans="1:55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</row>
    <row r="333" spans="1:55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</row>
    <row r="334" spans="1:55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</row>
    <row r="335" spans="1:55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</row>
    <row r="336" spans="1:55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</row>
    <row r="337" spans="1:55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</row>
    <row r="338" spans="1:55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</row>
    <row r="339" spans="1:55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</row>
    <row r="340" spans="1:55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</row>
    <row r="341" spans="1:55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</row>
    <row r="342" spans="1:55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</row>
    <row r="343" spans="1:55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</row>
    <row r="344" spans="1:55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</row>
    <row r="345" spans="1:55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</row>
    <row r="346" spans="1:55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</row>
    <row r="347" spans="1:55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</row>
    <row r="348" spans="1:55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</row>
    <row r="349" spans="1:55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</row>
    <row r="350" spans="1:55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</row>
    <row r="351" spans="1:55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</row>
    <row r="352" spans="1:55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</row>
    <row r="353" spans="1:55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</row>
    <row r="354" spans="1:55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</row>
    <row r="355" spans="1:55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</row>
    <row r="356" spans="1:55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</row>
    <row r="357" spans="1:55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</row>
    <row r="358" spans="1:55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</row>
    <row r="359" spans="1:55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</row>
    <row r="360" spans="1:55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</row>
    <row r="361" spans="1:55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</row>
    <row r="362" spans="1:55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</row>
    <row r="363" spans="1:55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</row>
    <row r="364" spans="1:55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</row>
    <row r="365" spans="1:55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</row>
    <row r="366" spans="1:55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</row>
    <row r="367" spans="1:55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</row>
    <row r="368" spans="1:55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</row>
    <row r="369" spans="1:55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</row>
    <row r="370" spans="1:55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</row>
    <row r="371" spans="1:55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</row>
    <row r="372" spans="1:55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</row>
    <row r="373" spans="1:55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</row>
    <row r="374" spans="1:55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</row>
    <row r="375" spans="1:55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</row>
    <row r="376" spans="1:55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</row>
    <row r="377" spans="1:55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</row>
    <row r="378" spans="1:55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</row>
    <row r="379" spans="1:55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</row>
    <row r="380" spans="1:55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</row>
    <row r="381" spans="1:55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</row>
    <row r="382" spans="1:55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</row>
    <row r="383" spans="1:55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</row>
    <row r="384" spans="1:55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</row>
    <row r="385" spans="1:55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</row>
    <row r="386" spans="1:55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</row>
    <row r="387" spans="1:55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</row>
    <row r="388" spans="1:55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</row>
    <row r="389" spans="1:55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</row>
    <row r="390" spans="1:55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</row>
    <row r="391" spans="1:55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</row>
    <row r="392" spans="1:55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</row>
    <row r="393" spans="1:55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</row>
    <row r="394" spans="1:55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</row>
    <row r="395" spans="1:55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</row>
    <row r="396" spans="1:55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</row>
    <row r="397" spans="1:55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</row>
    <row r="398" spans="1:55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</row>
    <row r="399" spans="1:55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</row>
    <row r="400" spans="1:55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</row>
    <row r="401" spans="1:55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</row>
    <row r="402" spans="1:55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</row>
    <row r="403" spans="1:55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</row>
    <row r="404" spans="1:55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</row>
    <row r="405" spans="1:55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</row>
    <row r="406" spans="1:55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</row>
    <row r="407" spans="1:55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</row>
    <row r="408" spans="1:55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</row>
    <row r="409" spans="1:55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</row>
    <row r="410" spans="1:55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</row>
    <row r="411" spans="1:55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</row>
    <row r="412" spans="1:55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</row>
    <row r="413" spans="1:55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</row>
    <row r="414" spans="1:55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</row>
    <row r="415" spans="1:55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</row>
    <row r="416" spans="1:55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</row>
    <row r="417" spans="1:55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</row>
    <row r="418" spans="1:55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</row>
    <row r="419" spans="1:55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</row>
    <row r="420" spans="1:55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</row>
    <row r="421" spans="1:55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</row>
    <row r="422" spans="1:55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</row>
    <row r="423" spans="1:55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</row>
    <row r="424" spans="1:55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</row>
    <row r="425" spans="1:55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</row>
    <row r="426" spans="1:55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</row>
    <row r="427" spans="1:55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</row>
    <row r="428" spans="1:55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</row>
    <row r="429" spans="1:55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</row>
    <row r="430" spans="1:55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</row>
    <row r="431" spans="1:55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</row>
    <row r="432" spans="1:55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</row>
    <row r="433" spans="1:55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</row>
    <row r="434" spans="1:55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</row>
    <row r="435" spans="1:55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</row>
    <row r="436" spans="1:55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</row>
    <row r="437" spans="1:55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</row>
    <row r="438" spans="1:55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</row>
    <row r="439" spans="1:55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</row>
    <row r="440" spans="1:55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</row>
    <row r="441" spans="1:55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</row>
    <row r="442" spans="1:55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</row>
    <row r="443" spans="1:55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</row>
    <row r="444" spans="1:55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</row>
    <row r="445" spans="1:55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</row>
    <row r="446" spans="1:55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</row>
    <row r="447" spans="1:55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</row>
    <row r="448" spans="1:55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</row>
    <row r="449" spans="1:55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</row>
    <row r="450" spans="1:55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</row>
    <row r="451" spans="1:55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</row>
    <row r="452" spans="1:55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</row>
    <row r="453" spans="1:55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</row>
    <row r="454" spans="1:55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</row>
    <row r="455" spans="1:55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</row>
    <row r="456" spans="1:55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</row>
    <row r="457" spans="1:55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</row>
    <row r="458" spans="1:55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</row>
    <row r="459" spans="1:55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</row>
    <row r="460" spans="1:55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</row>
    <row r="461" spans="1:55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</row>
    <row r="462" spans="1:55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</row>
    <row r="463" spans="1:55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</row>
    <row r="464" spans="1:55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</row>
    <row r="465" spans="1:55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</row>
    <row r="466" spans="1:55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</row>
    <row r="467" spans="1:55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</row>
    <row r="468" spans="1:55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</row>
    <row r="469" spans="1:55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</row>
    <row r="470" spans="1:55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</row>
    <row r="471" spans="1:55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</row>
    <row r="472" spans="1:55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</row>
    <row r="473" spans="1:55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</row>
    <row r="474" spans="1:55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</row>
    <row r="475" spans="1:55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</row>
    <row r="476" spans="1:55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</row>
    <row r="477" spans="1:55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</row>
    <row r="478" spans="1:55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</row>
    <row r="479" spans="1:55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</row>
    <row r="480" spans="1:55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</row>
    <row r="481" spans="1:55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</row>
    <row r="482" spans="1:55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</row>
    <row r="483" spans="1:55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</row>
    <row r="484" spans="1:55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</row>
    <row r="485" spans="1:55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</row>
    <row r="486" spans="1:55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</row>
    <row r="487" spans="1:55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</row>
    <row r="488" spans="1:55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</row>
    <row r="489" spans="1:55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</row>
    <row r="490" spans="1:55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</row>
    <row r="491" spans="1:55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</row>
    <row r="492" spans="1:55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</row>
    <row r="493" spans="1:55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</row>
    <row r="494" spans="1:55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</row>
    <row r="495" spans="1:55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</row>
    <row r="496" spans="1:55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</row>
    <row r="497" spans="1:55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</row>
    <row r="498" spans="1:55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</row>
    <row r="499" spans="1:55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</row>
    <row r="500" spans="1:55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</row>
    <row r="501" spans="1:55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</row>
    <row r="502" spans="1:55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</row>
    <row r="503" spans="1:55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</row>
    <row r="504" spans="1:55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</row>
    <row r="505" spans="1:55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</row>
    <row r="506" spans="1:55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</row>
    <row r="507" spans="1:55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</row>
    <row r="508" spans="1:55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</row>
    <row r="509" spans="1:55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</row>
    <row r="510" spans="1:55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</row>
    <row r="511" spans="1:55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</row>
    <row r="512" spans="1:55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</row>
    <row r="513" spans="1:55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</row>
    <row r="514" spans="1:55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</row>
    <row r="515" spans="1:55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</row>
    <row r="516" spans="1:55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</row>
    <row r="517" spans="1:55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</row>
    <row r="518" spans="1:55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</row>
    <row r="519" spans="1:55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</row>
    <row r="520" spans="1:55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</row>
    <row r="521" spans="1:55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</row>
    <row r="522" spans="1:55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</row>
    <row r="523" spans="1:55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</row>
    <row r="524" spans="1:55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</row>
    <row r="525" spans="1:55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</row>
    <row r="526" spans="1:55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</row>
    <row r="527" spans="1:55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</row>
    <row r="528" spans="1:55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</row>
    <row r="529" spans="1:55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</row>
    <row r="530" spans="1:55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</row>
    <row r="531" spans="1:55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</row>
    <row r="532" spans="1:55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</row>
    <row r="533" spans="1:55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</row>
    <row r="534" spans="1:55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</row>
    <row r="535" spans="1:55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</row>
    <row r="536" spans="1:55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</row>
    <row r="537" spans="1:55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</row>
    <row r="538" spans="1:55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</row>
    <row r="539" spans="1:55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</row>
    <row r="540" spans="1:55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</row>
    <row r="541" spans="1:55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</row>
    <row r="542" spans="1:55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</row>
    <row r="543" spans="1:55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</row>
    <row r="544" spans="1:55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</row>
    <row r="545" spans="1:55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</row>
    <row r="546" spans="1:55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</row>
    <row r="547" spans="1:55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</row>
    <row r="548" spans="1:55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</row>
    <row r="549" spans="1:55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</row>
    <row r="550" spans="1:55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</row>
    <row r="551" spans="1:55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</row>
    <row r="552" spans="1:55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</row>
    <row r="553" spans="1:55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</row>
    <row r="554" spans="1:55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</row>
    <row r="555" spans="1:55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</row>
    <row r="556" spans="1:55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</row>
    <row r="557" spans="1:55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</row>
    <row r="558" spans="1:55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</row>
    <row r="559" spans="1:55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</row>
    <row r="560" spans="1:55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</row>
    <row r="561" spans="1:55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</row>
    <row r="562" spans="1:55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</row>
    <row r="563" spans="1:55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</row>
    <row r="564" spans="1:55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</row>
    <row r="565" spans="1:55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</row>
    <row r="566" spans="1:55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</row>
    <row r="567" spans="1:55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</row>
    <row r="568" spans="1:55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</row>
    <row r="569" spans="1:55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</row>
    <row r="570" spans="1:55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</row>
    <row r="571" spans="1:55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</row>
    <row r="572" spans="1:55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</row>
    <row r="573" spans="1:55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</row>
    <row r="574" spans="1:55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</row>
    <row r="575" spans="1:55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</row>
    <row r="576" spans="1:55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</row>
    <row r="577" spans="1:55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</row>
    <row r="578" spans="1:55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</row>
    <row r="579" spans="1:55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</row>
    <row r="580" spans="1:55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</row>
    <row r="581" spans="1:55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</row>
    <row r="582" spans="1:55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</row>
    <row r="583" spans="1:55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</row>
    <row r="584" spans="1:55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</row>
    <row r="585" spans="1:55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</row>
    <row r="586" spans="1:55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</row>
    <row r="587" spans="1:55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</row>
    <row r="588" spans="1:55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</row>
    <row r="589" spans="1:55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</row>
    <row r="590" spans="1:55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</row>
    <row r="591" spans="1:55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</row>
    <row r="592" spans="1:55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</row>
    <row r="593" spans="1:55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</row>
    <row r="594" spans="1:55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</row>
    <row r="595" spans="1:55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</row>
    <row r="596" spans="1:55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</row>
    <row r="597" spans="1:55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</row>
    <row r="598" spans="1:55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</row>
    <row r="599" spans="1:55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</row>
    <row r="600" spans="1:55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</row>
    <row r="601" spans="1:55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</row>
    <row r="602" spans="1:55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</row>
    <row r="603" spans="1:55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</row>
    <row r="604" spans="1:55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</row>
    <row r="605" spans="1:55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</row>
    <row r="606" spans="1:55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</row>
    <row r="607" spans="1:55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</row>
    <row r="608" spans="1:55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</row>
    <row r="609" spans="1:55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</row>
    <row r="610" spans="1:55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</row>
    <row r="611" spans="1:55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</row>
    <row r="612" spans="1:55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</row>
    <row r="613" spans="1:55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</row>
    <row r="614" spans="1:55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</row>
    <row r="615" spans="1:55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</row>
    <row r="616" spans="1:55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</row>
    <row r="617" spans="1:55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</row>
    <row r="618" spans="1:55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</row>
    <row r="619" spans="1:55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</row>
    <row r="620" spans="1:55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</row>
    <row r="621" spans="1:55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</row>
    <row r="622" spans="1:55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</row>
    <row r="623" spans="1:55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</row>
    <row r="624" spans="1:55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</row>
    <row r="625" spans="1:55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</row>
    <row r="626" spans="1:55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</row>
    <row r="627" spans="1:55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</row>
    <row r="628" spans="1:55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</row>
    <row r="629" spans="1:55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</row>
    <row r="630" spans="1:55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</row>
    <row r="631" spans="1:55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</row>
    <row r="632" spans="1:55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</row>
    <row r="633" spans="1:55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</row>
    <row r="634" spans="1:55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</row>
    <row r="635" spans="1:55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</row>
    <row r="636" spans="1:55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</row>
    <row r="637" spans="1:55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</row>
    <row r="638" spans="1:55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</row>
    <row r="639" spans="1:55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</row>
    <row r="640" spans="1:55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</row>
    <row r="641" spans="1:55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</row>
    <row r="642" spans="1:55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</row>
    <row r="643" spans="1:55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</row>
    <row r="644" spans="1:55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</row>
    <row r="645" spans="1:55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</row>
    <row r="646" spans="1:55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</row>
    <row r="647" spans="1:55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</row>
    <row r="648" spans="1:55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</row>
    <row r="649" spans="1:55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</row>
    <row r="650" spans="1:55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</row>
    <row r="651" spans="1:55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</row>
    <row r="652" spans="1:55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</row>
    <row r="653" spans="1:55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</row>
    <row r="654" spans="1:55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</row>
    <row r="655" spans="1:55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</row>
    <row r="656" spans="1:55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</row>
    <row r="657" spans="1:55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</row>
    <row r="658" spans="1:55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</row>
    <row r="659" spans="1:55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</row>
    <row r="660" spans="1:55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</row>
    <row r="661" spans="1:55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</row>
    <row r="662" spans="1:55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</row>
    <row r="663" spans="1:55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</row>
    <row r="664" spans="1:55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</row>
    <row r="665" spans="1:55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</row>
    <row r="666" spans="1:55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</row>
    <row r="667" spans="1:55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</row>
    <row r="668" spans="1:55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</row>
    <row r="669" spans="1:55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</row>
    <row r="670" spans="1:55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</row>
    <row r="671" spans="1:55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</row>
    <row r="672" spans="1:55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</row>
    <row r="673" spans="1:55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</row>
    <row r="674" spans="1:55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</row>
    <row r="675" spans="1:55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</row>
    <row r="676" spans="1:55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</row>
    <row r="677" spans="1:55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</row>
    <row r="678" spans="1:55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</row>
    <row r="679" spans="1:55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</row>
    <row r="680" spans="1:55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</row>
    <row r="681" spans="1:55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</row>
    <row r="682" spans="1:55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</row>
    <row r="683" spans="1:55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</row>
    <row r="684" spans="1:55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</row>
    <row r="685" spans="1:55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</row>
    <row r="686" spans="1:55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</row>
    <row r="687" spans="1:55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</row>
    <row r="688" spans="1:55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</row>
    <row r="689" spans="1:55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</row>
    <row r="690" spans="1:55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</row>
    <row r="691" spans="1:55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</row>
    <row r="692" spans="1:55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</row>
    <row r="693" spans="1:55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</row>
    <row r="694" spans="1:55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</row>
    <row r="695" spans="1:55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</row>
    <row r="696" spans="1:55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</row>
    <row r="697" spans="1:55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</row>
    <row r="698" spans="1:55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</row>
    <row r="699" spans="1:55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</row>
    <row r="700" spans="1:55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</row>
    <row r="701" spans="1:55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</row>
    <row r="702" spans="1:55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</row>
    <row r="703" spans="1:55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</row>
    <row r="704" spans="1:55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</row>
    <row r="705" spans="1:55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</row>
    <row r="706" spans="1:55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</row>
    <row r="707" spans="1:55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</row>
    <row r="708" spans="1:55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</row>
    <row r="709" spans="1:55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</row>
    <row r="710" spans="1:55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</row>
    <row r="711" spans="1:55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</row>
    <row r="712" spans="1:55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</row>
    <row r="713" spans="1:55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</row>
    <row r="714" spans="1:55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</row>
    <row r="715" spans="1:55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</row>
    <row r="716" spans="1:55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</row>
    <row r="717" spans="1:55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</row>
    <row r="718" spans="1:55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</row>
    <row r="719" spans="1:55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</row>
    <row r="720" spans="1:55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</row>
    <row r="721" spans="1:55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</row>
    <row r="722" spans="1:55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</row>
    <row r="723" spans="1:55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</row>
    <row r="724" spans="1:55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</row>
    <row r="725" spans="1:55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</row>
    <row r="726" spans="1:55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</row>
    <row r="727" spans="1:55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</row>
    <row r="728" spans="1:55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</row>
    <row r="729" spans="1:55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</row>
    <row r="730" spans="1:55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</row>
    <row r="731" spans="1:55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</row>
    <row r="732" spans="1:55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</row>
    <row r="733" spans="1:55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</row>
    <row r="734" spans="1:55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</row>
    <row r="735" spans="1:55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</row>
    <row r="736" spans="1:55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</row>
    <row r="737" spans="1:55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</row>
    <row r="738" spans="1:55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</row>
    <row r="739" spans="1:55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</row>
    <row r="740" spans="1:55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</row>
    <row r="741" spans="1:55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</row>
    <row r="742" spans="1:55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</row>
    <row r="743" spans="1:55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</row>
    <row r="744" spans="1:55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</row>
    <row r="745" spans="1:55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</row>
    <row r="746" spans="1:55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</row>
    <row r="747" spans="1:55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</row>
    <row r="748" spans="1:55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</row>
    <row r="749" spans="1:55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</row>
    <row r="750" spans="1:55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</row>
    <row r="751" spans="1:55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</row>
    <row r="752" spans="1:55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</row>
    <row r="753" spans="1:55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</row>
    <row r="754" spans="1:55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</row>
    <row r="755" spans="1:55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</row>
    <row r="756" spans="1:55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</row>
    <row r="757" spans="1:55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</row>
    <row r="758" spans="1:55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</row>
    <row r="759" spans="1:55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</row>
    <row r="760" spans="1:55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</row>
    <row r="761" spans="1:55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</row>
    <row r="762" spans="1:55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</row>
    <row r="763" spans="1:55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</row>
    <row r="764" spans="1:55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</row>
    <row r="765" spans="1:55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</row>
    <row r="766" spans="1:55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</row>
    <row r="767" spans="1:55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</row>
    <row r="768" spans="1:55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</row>
    <row r="769" spans="1:55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</row>
    <row r="770" spans="1:55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</row>
    <row r="771" spans="1:55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  <c r="BC771" s="51"/>
    </row>
    <row r="772" spans="1:55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</row>
    <row r="773" spans="1:55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</row>
    <row r="774" spans="1:55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</row>
    <row r="775" spans="1:55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</row>
    <row r="776" spans="1:55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</row>
    <row r="777" spans="1:55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</row>
    <row r="778" spans="1:55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</row>
    <row r="779" spans="1:55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</row>
    <row r="780" spans="1:55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</row>
    <row r="781" spans="1:55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</row>
    <row r="782" spans="1:55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</row>
    <row r="783" spans="1:55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</row>
    <row r="784" spans="1:55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</row>
    <row r="785" spans="1:55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</row>
    <row r="786" spans="1:55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</row>
    <row r="787" spans="1:55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</row>
    <row r="788" spans="1:55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</row>
    <row r="789" spans="1:55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</row>
    <row r="790" spans="1:55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</row>
    <row r="791" spans="1:55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</row>
    <row r="792" spans="1:55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</row>
    <row r="793" spans="1:55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</row>
    <row r="794" spans="1:55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</row>
    <row r="795" spans="1:55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</row>
    <row r="796" spans="1:55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</row>
    <row r="797" spans="1:55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</row>
    <row r="798" spans="1:55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</row>
    <row r="799" spans="1:55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</row>
    <row r="800" spans="1:55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</row>
    <row r="801" spans="1:55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</row>
    <row r="802" spans="1:55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</row>
    <row r="803" spans="1:55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</row>
    <row r="804" spans="1:55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</row>
    <row r="805" spans="1:55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</row>
    <row r="806" spans="1:55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</row>
    <row r="807" spans="1:55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</row>
    <row r="808" spans="1:55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</row>
    <row r="809" spans="1:55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</row>
    <row r="810" spans="1:55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</row>
    <row r="811" spans="1:55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</row>
    <row r="812" spans="1:55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</row>
    <row r="813" spans="1:55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</row>
    <row r="814" spans="1:55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</row>
    <row r="815" spans="1:55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</row>
    <row r="816" spans="1:55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</row>
    <row r="817" spans="1:55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</row>
    <row r="818" spans="1:55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</row>
    <row r="819" spans="1:55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</row>
    <row r="820" spans="1:55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</row>
    <row r="821" spans="1:55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</row>
    <row r="822" spans="1:55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</row>
    <row r="823" spans="1:55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</row>
    <row r="824" spans="1:55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</row>
    <row r="825" spans="1:55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</row>
    <row r="826" spans="1:55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  <c r="BC826" s="51"/>
    </row>
    <row r="827" spans="1:55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</row>
    <row r="828" spans="1:55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  <c r="BC828" s="51"/>
    </row>
    <row r="829" spans="1:55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</row>
    <row r="830" spans="1:55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</row>
    <row r="831" spans="1:55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</row>
    <row r="832" spans="1:55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</row>
    <row r="833" spans="1:55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</row>
    <row r="834" spans="1:55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</row>
    <row r="835" spans="1:55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</row>
    <row r="836" spans="1:55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  <c r="BC836" s="51"/>
    </row>
    <row r="837" spans="1:55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</row>
    <row r="838" spans="1:55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</row>
    <row r="839" spans="1:55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</row>
    <row r="840" spans="1:55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</row>
    <row r="841" spans="1:55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</row>
    <row r="842" spans="1:55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</row>
    <row r="843" spans="1:55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</row>
    <row r="844" spans="1:55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</row>
    <row r="845" spans="1:55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</row>
    <row r="846" spans="1:55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</row>
    <row r="847" spans="1:55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  <c r="BC847" s="51"/>
    </row>
    <row r="848" spans="1:55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</row>
    <row r="849" spans="1:55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</row>
    <row r="850" spans="1:55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</row>
    <row r="851" spans="1:55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</row>
    <row r="852" spans="1:55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</row>
    <row r="853" spans="1:55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</row>
    <row r="854" spans="1:55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</row>
    <row r="855" spans="1:55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</row>
    <row r="856" spans="1:55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</row>
    <row r="857" spans="1:55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</row>
    <row r="858" spans="1:55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</row>
    <row r="859" spans="1:55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</row>
    <row r="860" spans="1:55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</row>
    <row r="861" spans="1:55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</row>
    <row r="862" spans="1:55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</row>
    <row r="863" spans="1:55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</row>
    <row r="864" spans="1:55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</row>
    <row r="865" spans="1:55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</row>
    <row r="866" spans="1:55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</row>
    <row r="867" spans="1:55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</row>
    <row r="868" spans="1:55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</row>
    <row r="869" spans="1:55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</row>
    <row r="870" spans="1:55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</row>
    <row r="871" spans="1:55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</row>
    <row r="872" spans="1:55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</row>
    <row r="873" spans="1:55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</row>
    <row r="874" spans="1:55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  <c r="BC874" s="51"/>
    </row>
    <row r="875" spans="1:55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</row>
    <row r="876" spans="1:55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  <c r="BC876" s="51"/>
    </row>
    <row r="877" spans="1:55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</row>
    <row r="878" spans="1:55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</row>
    <row r="879" spans="1:55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</row>
    <row r="880" spans="1:55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</row>
    <row r="881" spans="1:55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</row>
    <row r="882" spans="1:55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</row>
    <row r="883" spans="1:55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</row>
    <row r="884" spans="1:55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</row>
    <row r="885" spans="1:55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</row>
    <row r="886" spans="1:55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  <c r="BC886" s="51"/>
    </row>
    <row r="887" spans="1:55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</row>
    <row r="888" spans="1:55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</row>
    <row r="889" spans="1:55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</row>
    <row r="890" spans="1:55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</row>
    <row r="891" spans="1:55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</row>
    <row r="892" spans="1:55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</row>
    <row r="893" spans="1:55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</row>
    <row r="894" spans="1:55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</row>
    <row r="895" spans="1:55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</row>
    <row r="896" spans="1:55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</row>
    <row r="897" spans="1:55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</row>
    <row r="898" spans="1:55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</row>
    <row r="899" spans="1:55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</row>
    <row r="900" spans="1:55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  <c r="BC900" s="51"/>
    </row>
    <row r="901" spans="1:55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</row>
    <row r="902" spans="1:55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</row>
    <row r="903" spans="1:55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</row>
    <row r="904" spans="1:55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  <c r="BC904" s="51"/>
    </row>
    <row r="905" spans="1:55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</row>
    <row r="906" spans="1:55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  <c r="BC906" s="51"/>
    </row>
    <row r="907" spans="1:55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  <c r="BC907" s="51"/>
    </row>
    <row r="908" spans="1:55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  <c r="BC908" s="51"/>
    </row>
    <row r="909" spans="1:55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</row>
    <row r="910" spans="1:55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</row>
    <row r="911" spans="1:55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</row>
    <row r="912" spans="1:55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</row>
    <row r="913" spans="1:55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</row>
    <row r="914" spans="1:55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  <c r="BC914" s="51"/>
    </row>
    <row r="915" spans="1:55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  <c r="BC915" s="51"/>
    </row>
    <row r="916" spans="1:55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</row>
    <row r="917" spans="1:55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</row>
    <row r="918" spans="1:55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</row>
    <row r="919" spans="1:55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</row>
    <row r="920" spans="1:55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</row>
    <row r="921" spans="1:55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</row>
    <row r="922" spans="1:55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</row>
    <row r="923" spans="1:55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</row>
    <row r="924" spans="1:55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</row>
    <row r="925" spans="1:55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</row>
    <row r="926" spans="1:55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</row>
    <row r="927" spans="1:55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</row>
    <row r="928" spans="1:55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</row>
    <row r="929" spans="1:55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</row>
    <row r="930" spans="1:55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  <c r="BC930" s="51"/>
    </row>
    <row r="931" spans="1:55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  <c r="BC931" s="51"/>
    </row>
    <row r="932" spans="1:55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  <c r="BC932" s="51"/>
    </row>
    <row r="933" spans="1:55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/>
      <c r="AZ933" s="51"/>
      <c r="BA933" s="51"/>
      <c r="BB933" s="51"/>
      <c r="BC933" s="51"/>
    </row>
    <row r="934" spans="1:55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/>
      <c r="AZ934" s="51"/>
      <c r="BA934" s="51"/>
      <c r="BB934" s="51"/>
      <c r="BC934" s="51"/>
    </row>
    <row r="935" spans="1:55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/>
      <c r="AZ935" s="51"/>
      <c r="BA935" s="51"/>
      <c r="BB935" s="51"/>
      <c r="BC935" s="51"/>
    </row>
    <row r="936" spans="1:55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/>
      <c r="AZ936" s="51"/>
      <c r="BA936" s="51"/>
      <c r="BB936" s="51"/>
      <c r="BC936" s="51"/>
    </row>
    <row r="937" spans="1:55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</row>
    <row r="938" spans="1:55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</row>
    <row r="939" spans="1:55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</row>
    <row r="940" spans="1:55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</row>
    <row r="941" spans="1:55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</row>
    <row r="942" spans="1:55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/>
      <c r="AZ942" s="51"/>
      <c r="BA942" s="51"/>
      <c r="BB942" s="51"/>
      <c r="BC942" s="51"/>
    </row>
    <row r="943" spans="1:55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  <c r="BC943" s="51"/>
    </row>
    <row r="944" spans="1:55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/>
    </row>
    <row r="945" spans="1:55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  <c r="BC945" s="51"/>
    </row>
    <row r="946" spans="1:55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/>
      <c r="AZ946" s="51"/>
      <c r="BA946" s="51"/>
      <c r="BB946" s="51"/>
      <c r="BC946" s="51"/>
    </row>
    <row r="947" spans="1:55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</row>
    <row r="948" spans="1:55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</row>
    <row r="949" spans="1:55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</row>
    <row r="950" spans="1:55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</row>
    <row r="951" spans="1:55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</row>
    <row r="952" spans="1:55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</row>
    <row r="953" spans="1:55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</row>
    <row r="954" spans="1:55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  <c r="BC954" s="51"/>
    </row>
    <row r="955" spans="1:55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</row>
    <row r="956" spans="1:55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  <c r="BC956" s="51"/>
    </row>
    <row r="957" spans="1:55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  <c r="BC957" s="51"/>
    </row>
    <row r="958" spans="1:55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  <c r="BC958" s="51"/>
    </row>
    <row r="959" spans="1:55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  <c r="BC959" s="51"/>
    </row>
    <row r="960" spans="1:55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</row>
    <row r="961" spans="1:55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  <c r="BC961" s="51"/>
    </row>
    <row r="962" spans="1:55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  <c r="BC962" s="51"/>
    </row>
    <row r="963" spans="1:55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  <c r="AX963" s="51"/>
      <c r="AY963" s="51"/>
      <c r="AZ963" s="51"/>
      <c r="BA963" s="51"/>
      <c r="BB963" s="51"/>
      <c r="BC963" s="51"/>
    </row>
    <row r="964" spans="1:55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  <c r="BC964" s="51"/>
    </row>
    <row r="965" spans="1:55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51"/>
      <c r="BC965" s="51"/>
    </row>
    <row r="966" spans="1:55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51"/>
      <c r="BC966" s="51"/>
    </row>
    <row r="967" spans="1:55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  <c r="BA967" s="51"/>
      <c r="BB967" s="51"/>
      <c r="BC967" s="51"/>
    </row>
    <row r="968" spans="1:55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51"/>
      <c r="BC968" s="51"/>
    </row>
    <row r="969" spans="1:55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/>
      <c r="BB969" s="51"/>
      <c r="BC969" s="51"/>
    </row>
    <row r="970" spans="1:55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  <c r="BA970" s="51"/>
      <c r="BB970" s="51"/>
      <c r="BC970" s="51"/>
    </row>
    <row r="971" spans="1:55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1"/>
    </row>
    <row r="972" spans="1:55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  <c r="BC972" s="51"/>
    </row>
    <row r="973" spans="1:55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  <c r="BC973" s="51"/>
    </row>
    <row r="974" spans="1:55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  <c r="BC974" s="51"/>
    </row>
    <row r="975" spans="1:55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  <c r="BC975" s="51"/>
    </row>
    <row r="976" spans="1:55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  <c r="BA976" s="51"/>
      <c r="BB976" s="51"/>
      <c r="BC976" s="51"/>
    </row>
    <row r="977" spans="1:55" ht="15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  <c r="BC977" s="51"/>
    </row>
    <row r="978" spans="1:55" ht="15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/>
      <c r="BB978" s="51"/>
      <c r="BC978" s="51"/>
    </row>
    <row r="979" spans="1:55" ht="15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/>
      <c r="BB979" s="51"/>
      <c r="BC979" s="51"/>
    </row>
    <row r="980" spans="1:55" ht="15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</row>
    <row r="981" spans="1:55" ht="15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</row>
    <row r="982" spans="1:55" ht="15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</row>
    <row r="983" spans="1:55" ht="15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</row>
    <row r="984" spans="1:55" ht="15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</row>
    <row r="985" spans="1:55" ht="15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</row>
    <row r="986" spans="1:55" ht="15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</row>
    <row r="987" spans="1:55" ht="15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</row>
    <row r="988" spans="1:55" ht="15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</row>
    <row r="989" spans="1:55" ht="15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</row>
    <row r="990" spans="1:55" ht="15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  <c r="BA990" s="51"/>
      <c r="BB990" s="51"/>
      <c r="BC990" s="51"/>
    </row>
    <row r="991" spans="1:55" ht="15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</row>
    <row r="992" spans="1:55" ht="15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1"/>
    </row>
    <row r="993" spans="1:55" ht="15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  <c r="BC993" s="51"/>
    </row>
    <row r="994" spans="1:55" ht="15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  <c r="BC994" s="51"/>
    </row>
    <row r="995" spans="1:55" ht="15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51"/>
      <c r="BC995" s="51"/>
    </row>
    <row r="996" spans="1:55" ht="15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  <c r="BC996" s="51"/>
    </row>
    <row r="997" spans="1:55" ht="15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  <c r="BA997" s="51"/>
      <c r="BB997" s="51"/>
      <c r="BC997" s="51"/>
    </row>
    <row r="998" spans="1:55" ht="15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  <c r="BA998" s="51"/>
      <c r="BB998" s="51"/>
      <c r="BC998" s="51"/>
    </row>
    <row r="999" spans="1:55" ht="15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  <c r="BA999" s="51"/>
      <c r="BB999" s="51"/>
      <c r="BC999" s="51"/>
    </row>
    <row r="1000" spans="1:55" ht="15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  <c r="BC1000" s="51"/>
    </row>
  </sheetData>
  <autoFilter ref="C8:F51"/>
  <mergeCells count="14">
    <mergeCell ref="O8:O25"/>
    <mergeCell ref="O26:O34"/>
    <mergeCell ref="O35:O41"/>
    <mergeCell ref="B26:B34"/>
    <mergeCell ref="B35:B42"/>
    <mergeCell ref="B43:B46"/>
    <mergeCell ref="B2:I7"/>
    <mergeCell ref="J2:L2"/>
    <mergeCell ref="K3:L3"/>
    <mergeCell ref="K4:L4"/>
    <mergeCell ref="K5:L5"/>
    <mergeCell ref="K6:L6"/>
    <mergeCell ref="B8:B25"/>
    <mergeCell ref="K7:L7"/>
  </mergeCells>
  <dataValidations count="1">
    <dataValidation type="list" allowBlank="1" showErrorMessage="1" sqref="K8">
      <formula1>$S$8:$W$8</formula1>
    </dataValidation>
  </dataValidations>
  <hyperlinks>
    <hyperlink ref="A1" location="CAPA!A1" display="CAPA!A1"/>
  </hyperlinks>
  <pageMargins left="0.511811024" right="0.511811024" top="0.78740157499999996" bottom="0.78740157499999996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D999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14.42578125" defaultRowHeight="15" customHeight="1"/>
  <cols>
    <col min="1" max="1" width="3.5703125" customWidth="1"/>
    <col min="2" max="2" width="4" customWidth="1"/>
    <col min="3" max="3" width="54.85546875" customWidth="1"/>
    <col min="4" max="4" width="12.42578125" customWidth="1"/>
    <col min="5" max="5" width="9.7109375" customWidth="1"/>
    <col min="6" max="6" width="14.7109375" customWidth="1"/>
    <col min="7" max="7" width="12.7109375" customWidth="1"/>
    <col min="8" max="8" width="13.42578125" customWidth="1"/>
    <col min="9" max="9" width="9.42578125" customWidth="1"/>
    <col min="10" max="10" width="19.5703125" customWidth="1"/>
    <col min="11" max="11" width="12.42578125" customWidth="1"/>
    <col min="12" max="13" width="9.140625" customWidth="1"/>
    <col min="14" max="15" width="9.140625" hidden="1" customWidth="1"/>
    <col min="16" max="16" width="51.7109375" hidden="1" customWidth="1"/>
    <col min="17" max="17" width="11.42578125" hidden="1" customWidth="1"/>
    <col min="18" max="29" width="8.7109375" hidden="1" customWidth="1"/>
    <col min="30" max="30" width="16.7109375" hidden="1" customWidth="1"/>
    <col min="31" max="35" width="8.7109375" hidden="1" customWidth="1"/>
    <col min="36" max="36" width="11" hidden="1" customWidth="1"/>
    <col min="37" max="41" width="8.7109375" hidden="1" customWidth="1"/>
    <col min="42" max="56" width="8.7109375" customWidth="1"/>
  </cols>
  <sheetData>
    <row r="1" spans="1:56">
      <c r="A1" s="4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3"/>
      <c r="Q1" s="5"/>
      <c r="R1" s="167"/>
      <c r="S1" s="4"/>
      <c r="T1" s="4"/>
      <c r="U1" s="4"/>
      <c r="V1" s="4"/>
      <c r="W1" s="4"/>
      <c r="X1" s="4"/>
      <c r="Y1" s="4"/>
      <c r="Z1" s="4"/>
      <c r="AA1" s="4"/>
      <c r="AC1" s="4"/>
      <c r="AD1" s="4"/>
      <c r="AE1" s="6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>
      <c r="A2" s="4"/>
      <c r="B2" s="292"/>
      <c r="C2" s="293"/>
      <c r="D2" s="293"/>
      <c r="E2" s="293"/>
      <c r="F2" s="293"/>
      <c r="G2" s="293"/>
      <c r="H2" s="293"/>
      <c r="I2" s="294"/>
      <c r="J2" s="301" t="s">
        <v>1</v>
      </c>
      <c r="K2" s="302"/>
      <c r="L2" s="303"/>
      <c r="M2" s="4"/>
      <c r="N2" s="4"/>
      <c r="O2" s="4"/>
      <c r="P2" s="3"/>
      <c r="Q2" s="5"/>
      <c r="R2" s="167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6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s="4"/>
      <c r="B3" s="295"/>
      <c r="C3" s="296"/>
      <c r="D3" s="296"/>
      <c r="E3" s="296"/>
      <c r="F3" s="296"/>
      <c r="G3" s="296"/>
      <c r="H3" s="296"/>
      <c r="I3" s="297"/>
      <c r="J3" s="7" t="s">
        <v>2</v>
      </c>
      <c r="K3" s="304">
        <f>SUMPRODUCT(F9:F46,K9:K46)</f>
        <v>38766</v>
      </c>
      <c r="L3" s="305"/>
      <c r="M3" s="4"/>
      <c r="N3" s="4"/>
      <c r="O3" s="4"/>
      <c r="P3" s="3"/>
      <c r="Q3" s="5"/>
      <c r="R3" s="167"/>
      <c r="S3" s="4"/>
      <c r="T3" s="4"/>
      <c r="U3" s="4"/>
      <c r="V3" s="4"/>
      <c r="W3" s="4"/>
      <c r="X3" s="4"/>
      <c r="Y3" s="4"/>
      <c r="Z3" s="4"/>
      <c r="AA3" s="4"/>
      <c r="AC3" s="4"/>
      <c r="AD3" s="4"/>
      <c r="AE3" s="6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s="4"/>
      <c r="B4" s="295"/>
      <c r="C4" s="296"/>
      <c r="D4" s="296"/>
      <c r="E4" s="296"/>
      <c r="F4" s="296"/>
      <c r="G4" s="296"/>
      <c r="H4" s="296"/>
      <c r="I4" s="297"/>
      <c r="J4" s="7" t="s">
        <v>3</v>
      </c>
      <c r="K4" s="304">
        <f>SUM(SC5_BLUMENAU!Y9:Y52)</f>
        <v>38766</v>
      </c>
      <c r="L4" s="305"/>
      <c r="M4" s="4"/>
      <c r="N4" s="4"/>
      <c r="O4" s="4"/>
      <c r="P4" s="3"/>
      <c r="Q4" s="5"/>
      <c r="R4" s="167"/>
      <c r="S4" s="4"/>
      <c r="T4" s="4"/>
      <c r="U4" s="4"/>
      <c r="V4" s="4"/>
      <c r="W4" s="4"/>
      <c r="X4" s="4"/>
      <c r="Y4" s="4"/>
      <c r="Z4" s="4"/>
      <c r="AA4" s="4"/>
      <c r="AC4" s="4"/>
      <c r="AD4" s="4"/>
      <c r="AE4" s="6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s="4"/>
      <c r="B5" s="295"/>
      <c r="C5" s="296"/>
      <c r="D5" s="296"/>
      <c r="E5" s="296"/>
      <c r="F5" s="296"/>
      <c r="G5" s="296"/>
      <c r="H5" s="296"/>
      <c r="I5" s="297"/>
      <c r="J5" s="7" t="s">
        <v>4</v>
      </c>
      <c r="K5" s="306">
        <f>SUM(F9:F46)</f>
        <v>50</v>
      </c>
      <c r="L5" s="305"/>
      <c r="M5" s="4"/>
      <c r="N5" s="4"/>
      <c r="O5" s="4"/>
      <c r="P5" s="3"/>
      <c r="Q5" s="5"/>
      <c r="R5" s="167"/>
      <c r="S5" s="4"/>
      <c r="T5" s="4"/>
      <c r="U5" s="4"/>
      <c r="V5" s="4"/>
      <c r="W5" s="4"/>
      <c r="X5" s="4"/>
      <c r="Y5" s="4"/>
      <c r="Z5" s="4"/>
      <c r="AA5" s="4"/>
      <c r="AC5" s="4"/>
      <c r="AD5" s="4"/>
      <c r="AE5" s="6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27" customHeight="1">
      <c r="A6" s="4"/>
      <c r="B6" s="295"/>
      <c r="C6" s="296"/>
      <c r="D6" s="296"/>
      <c r="E6" s="296"/>
      <c r="F6" s="296"/>
      <c r="G6" s="296"/>
      <c r="H6" s="296"/>
      <c r="I6" s="297"/>
      <c r="J6" s="11" t="s">
        <v>5</v>
      </c>
      <c r="K6" s="306">
        <f>SUM(SC5_BLUMENAU!AA9:AA52)</f>
        <v>3431075</v>
      </c>
      <c r="L6" s="305"/>
      <c r="M6" s="4"/>
      <c r="N6" s="4"/>
      <c r="O6" s="4"/>
      <c r="P6" s="3"/>
      <c r="Q6" s="5"/>
      <c r="R6" s="167"/>
      <c r="S6" s="4"/>
      <c r="T6" s="4"/>
      <c r="U6" s="4"/>
      <c r="V6" s="4"/>
      <c r="W6" s="4"/>
      <c r="X6" s="4"/>
      <c r="Y6" s="4"/>
      <c r="Z6" s="4"/>
      <c r="AA6" s="4"/>
      <c r="AC6" s="4"/>
      <c r="AD6" s="4"/>
      <c r="AE6" s="6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s="4"/>
      <c r="B7" s="298"/>
      <c r="C7" s="299"/>
      <c r="D7" s="299"/>
      <c r="E7" s="299"/>
      <c r="F7" s="299"/>
      <c r="G7" s="299"/>
      <c r="H7" s="299"/>
      <c r="I7" s="300"/>
      <c r="J7" s="7" t="s">
        <v>6</v>
      </c>
      <c r="K7" s="313">
        <f>IFERROR(K4*1000/K6,0)</f>
        <v>11.298499741334712</v>
      </c>
      <c r="L7" s="305"/>
      <c r="M7" s="4"/>
      <c r="N7" s="4"/>
      <c r="O7" s="4"/>
      <c r="P7" s="3"/>
      <c r="Q7" s="5"/>
      <c r="R7" s="167"/>
      <c r="S7" s="4"/>
      <c r="T7" s="4"/>
      <c r="U7" s="4"/>
      <c r="V7" s="4"/>
      <c r="W7" s="4"/>
      <c r="X7" s="4"/>
      <c r="Y7" s="4"/>
      <c r="Z7" s="4"/>
      <c r="AA7" s="4"/>
      <c r="AC7" s="12"/>
      <c r="AD7" s="12"/>
      <c r="AE7" s="6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5.75" customHeight="1">
      <c r="A8" s="4"/>
      <c r="B8" s="328" t="s">
        <v>7</v>
      </c>
      <c r="C8" s="98" t="s">
        <v>8</v>
      </c>
      <c r="D8" s="99" t="s">
        <v>9</v>
      </c>
      <c r="E8" s="99" t="s">
        <v>10</v>
      </c>
      <c r="F8" s="99" t="s">
        <v>11</v>
      </c>
      <c r="G8" s="100" t="s">
        <v>12</v>
      </c>
      <c r="H8" s="100" t="s">
        <v>13</v>
      </c>
      <c r="I8" s="100" t="s">
        <v>14</v>
      </c>
      <c r="J8" s="101" t="s">
        <v>15</v>
      </c>
      <c r="K8" s="101" t="s">
        <v>16</v>
      </c>
      <c r="L8" s="103" t="s">
        <v>17</v>
      </c>
      <c r="M8" s="4"/>
      <c r="N8" s="4"/>
      <c r="O8" s="314" t="s">
        <v>7</v>
      </c>
      <c r="P8" s="17" t="s">
        <v>18</v>
      </c>
      <c r="Q8" s="18" t="s">
        <v>19</v>
      </c>
      <c r="R8" s="19" t="s">
        <v>20</v>
      </c>
      <c r="S8" s="19" t="s">
        <v>21</v>
      </c>
      <c r="T8" s="19" t="s">
        <v>22</v>
      </c>
      <c r="U8" s="19" t="s">
        <v>16</v>
      </c>
      <c r="V8" s="19" t="s">
        <v>23</v>
      </c>
      <c r="W8" s="19" t="s">
        <v>24</v>
      </c>
      <c r="X8" s="18" t="s">
        <v>25</v>
      </c>
      <c r="Y8" s="18" t="s">
        <v>26</v>
      </c>
      <c r="Z8" s="18" t="s">
        <v>27</v>
      </c>
      <c r="AA8" s="18" t="s">
        <v>28</v>
      </c>
      <c r="AC8" s="18" t="s">
        <v>30</v>
      </c>
      <c r="AD8" s="18" t="s">
        <v>31</v>
      </c>
      <c r="AE8" s="19" t="s">
        <v>32</v>
      </c>
      <c r="AF8" s="19" t="s">
        <v>17</v>
      </c>
      <c r="AG8" s="19"/>
      <c r="AH8" s="19"/>
      <c r="AI8" s="19" t="s">
        <v>13</v>
      </c>
      <c r="AJ8" s="105" t="s">
        <v>14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5" customHeight="1">
      <c r="A9" s="4"/>
      <c r="B9" s="290"/>
      <c r="C9" s="23" t="str">
        <f t="shared" ref="C9:C14" si="0">P9</f>
        <v>SC NO AR</v>
      </c>
      <c r="D9" s="24" t="str">
        <f t="shared" ref="D9:D46" si="1">IFERROR(VLOOKUP(C9,$P:$R,2,0),"")</f>
        <v>SEG-SEX</v>
      </c>
      <c r="E9" s="24" t="str">
        <f>IFERROR(VLOOKUP(C9,$P:$R,3,0),"")</f>
        <v>6H30</v>
      </c>
      <c r="F9" s="25"/>
      <c r="G9" s="26"/>
      <c r="H9" s="106">
        <f t="shared" ref="H9:H35" si="2">IFERROR(VLOOKUP(C9,$P:$AJ,20,0),"")</f>
        <v>10.7</v>
      </c>
      <c r="I9" s="106">
        <f t="shared" ref="I9:I35" si="3">IFERROR(VLOOKUP(C9,$P:$AJ,21,0),"")</f>
        <v>31.1</v>
      </c>
      <c r="J9" s="28">
        <f t="shared" ref="J9:J35" si="4">IFERROR(VLOOKUP(C9,P:AH,15,0),"")</f>
        <v>106413</v>
      </c>
      <c r="K9" s="28">
        <f t="shared" ref="K9:K35" si="5">IFERROR((IF($K$8=$S$8,VLOOKUP(C9,$P:$W,4,0),IF($K$8=$T$8,VLOOKUP(C9,$P:$W,5,0),IF($K$8=$U$8,VLOOKUP(C9,$P:$W,6,0),IF($K$8=$V$8,VLOOKUP(C9,$P:$W,7,0),VLOOKUP(C9,$P:$W,8,0)))))),"")</f>
        <v>675</v>
      </c>
      <c r="L9" s="29">
        <f t="shared" ref="L9:L35" si="6">IFERROR(((K9*1000)/J9)-((K9*1000)/J9)*(G9/100),"")</f>
        <v>6.3432099461531957</v>
      </c>
      <c r="M9" s="4"/>
      <c r="N9" s="4"/>
      <c r="O9" s="315"/>
      <c r="P9" s="31" t="s">
        <v>34</v>
      </c>
      <c r="Q9" s="32" t="s">
        <v>35</v>
      </c>
      <c r="R9" s="32" t="s">
        <v>36</v>
      </c>
      <c r="S9" s="107">
        <f t="shared" ref="S9:S14" si="7">IF(U9="","",(U9*0.375))</f>
        <v>253.125</v>
      </c>
      <c r="T9" s="107">
        <f t="shared" ref="T9:T14" si="8">IF(U9="","",(U9*AE9))</f>
        <v>438.75</v>
      </c>
      <c r="U9" s="145">
        <v>675</v>
      </c>
      <c r="V9" s="107">
        <f t="shared" ref="V9:V14" si="9">IF(U9="","",(U9*1.5))</f>
        <v>1012.5</v>
      </c>
      <c r="W9" s="107">
        <f t="shared" ref="W9:W14" si="10">IF(U9="","",(U9*2))</f>
        <v>1350</v>
      </c>
      <c r="X9" s="107">
        <f t="shared" ref="X9:X14" si="11">IFERROR(VLOOKUP(P9,$C$8:$K$52,9,0)-((VLOOKUP(P9,$C$8:$G$52,5,0)/100)*VLOOKUP(P9,$C$8:$K$52,9,0)),"")</f>
        <v>675</v>
      </c>
      <c r="Y9" s="32">
        <f t="shared" ref="Y9:Y14" si="12">IFERROR(X9*VLOOKUP(P9,$C$8:$F$52,4,0),"")</f>
        <v>0</v>
      </c>
      <c r="Z9" s="32">
        <f t="shared" ref="Z9:Z14" si="13">IFERROR(IF(VLOOKUP(P9,$C$8:$F$52,4,0)&lt;&gt;0,VLOOKUP(P9,C8:K52,9,0)/VLOOKUP(P9,C8:H52,6,0),0),"")</f>
        <v>0</v>
      </c>
      <c r="AA9" s="32">
        <f t="shared" ref="AA9:AA14" si="14">IFERROR(IF(VLOOKUP(P9,$C$8:$F$52,4,0)&lt;&gt;0,AD9*VLOOKUP(P9,$C$8:$F$52,4,0),0),"")</f>
        <v>0</v>
      </c>
      <c r="AB9" s="40"/>
      <c r="AC9" s="36">
        <v>994513</v>
      </c>
      <c r="AD9" s="37">
        <v>106413</v>
      </c>
      <c r="AE9" s="38">
        <v>0.65</v>
      </c>
      <c r="AF9" s="38">
        <f t="shared" ref="AF9:AF14" si="15">U9/AD9*1000</f>
        <v>6.3432099461531957</v>
      </c>
      <c r="AG9" s="38">
        <f t="shared" ref="AG9:AG35" si="16">IFERROR(VLOOKUP(P9,$C$8:$K$52,9,0)-(VLOOKUP(P9,$C$8:$K$52,9,0)*VLOOKUP(P9,$C$8:$K$52,5,0)%),"")</f>
        <v>675</v>
      </c>
      <c r="AH9" s="38"/>
      <c r="AI9" s="182">
        <v>10.7</v>
      </c>
      <c r="AJ9" s="183">
        <v>31.1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1:56">
      <c r="A10" s="4"/>
      <c r="B10" s="290"/>
      <c r="C10" s="41" t="str">
        <f t="shared" si="0"/>
        <v>FALA BRASIL</v>
      </c>
      <c r="D10" s="42" t="str">
        <f t="shared" si="1"/>
        <v>SEG-SEX</v>
      </c>
      <c r="E10" s="42" t="s">
        <v>37</v>
      </c>
      <c r="F10" s="25"/>
      <c r="G10" s="26"/>
      <c r="H10" s="106">
        <f t="shared" si="2"/>
        <v>7.3</v>
      </c>
      <c r="I10" s="106">
        <f t="shared" si="3"/>
        <v>30.3</v>
      </c>
      <c r="J10" s="28">
        <f t="shared" si="4"/>
        <v>72599</v>
      </c>
      <c r="K10" s="28">
        <f t="shared" si="5"/>
        <v>1712</v>
      </c>
      <c r="L10" s="29">
        <f t="shared" si="6"/>
        <v>23.581592032948112</v>
      </c>
      <c r="M10" s="4"/>
      <c r="N10" s="4"/>
      <c r="O10" s="315"/>
      <c r="P10" s="43" t="s">
        <v>38</v>
      </c>
      <c r="Q10" s="32" t="s">
        <v>35</v>
      </c>
      <c r="R10" s="44" t="s">
        <v>37</v>
      </c>
      <c r="S10" s="107">
        <f t="shared" si="7"/>
        <v>642</v>
      </c>
      <c r="T10" s="107">
        <f t="shared" si="8"/>
        <v>856</v>
      </c>
      <c r="U10" s="145">
        <v>1712</v>
      </c>
      <c r="V10" s="107">
        <f t="shared" si="9"/>
        <v>2568</v>
      </c>
      <c r="W10" s="107">
        <f t="shared" si="10"/>
        <v>3424</v>
      </c>
      <c r="X10" s="107">
        <f t="shared" si="11"/>
        <v>1712</v>
      </c>
      <c r="Y10" s="32">
        <f t="shared" si="12"/>
        <v>0</v>
      </c>
      <c r="Z10" s="32">
        <f t="shared" si="13"/>
        <v>0</v>
      </c>
      <c r="AA10" s="32">
        <f t="shared" si="14"/>
        <v>0</v>
      </c>
      <c r="AC10" s="36">
        <v>994513</v>
      </c>
      <c r="AD10" s="37">
        <v>72599</v>
      </c>
      <c r="AE10" s="47">
        <v>0.5</v>
      </c>
      <c r="AF10" s="38">
        <f t="shared" si="15"/>
        <v>23.581592032948112</v>
      </c>
      <c r="AG10" s="38">
        <f t="shared" si="16"/>
        <v>1712</v>
      </c>
      <c r="AH10" s="38"/>
      <c r="AI10" s="182">
        <v>7.3</v>
      </c>
      <c r="AJ10" s="182">
        <v>30.3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s="4"/>
      <c r="B11" s="290"/>
      <c r="C11" s="41" t="str">
        <f t="shared" si="0"/>
        <v>HOJE EM DIA</v>
      </c>
      <c r="D11" s="42" t="str">
        <f t="shared" si="1"/>
        <v>SEG-SEX</v>
      </c>
      <c r="E11" s="42" t="str">
        <f t="shared" ref="E11:E46" si="17">IFERROR(VLOOKUP(C11,$P:$R,3,0),"")</f>
        <v>10H00</v>
      </c>
      <c r="F11" s="25"/>
      <c r="G11" s="26"/>
      <c r="H11" s="106">
        <f t="shared" si="2"/>
        <v>4.5</v>
      </c>
      <c r="I11" s="106">
        <f t="shared" si="3"/>
        <v>21.7</v>
      </c>
      <c r="J11" s="28">
        <f t="shared" si="4"/>
        <v>44753</v>
      </c>
      <c r="K11" s="28">
        <f t="shared" si="5"/>
        <v>2039</v>
      </c>
      <c r="L11" s="29">
        <f t="shared" si="6"/>
        <v>45.561191428507584</v>
      </c>
      <c r="M11" s="4"/>
      <c r="N11" s="4"/>
      <c r="O11" s="315"/>
      <c r="P11" s="43" t="s">
        <v>39</v>
      </c>
      <c r="Q11" s="32" t="s">
        <v>35</v>
      </c>
      <c r="R11" s="44" t="s">
        <v>40</v>
      </c>
      <c r="S11" s="107">
        <f t="shared" si="7"/>
        <v>764.625</v>
      </c>
      <c r="T11" s="107">
        <f t="shared" si="8"/>
        <v>1019.5</v>
      </c>
      <c r="U11" s="145">
        <v>2039</v>
      </c>
      <c r="V11" s="107">
        <f t="shared" si="9"/>
        <v>3058.5</v>
      </c>
      <c r="W11" s="107">
        <f t="shared" si="10"/>
        <v>4078</v>
      </c>
      <c r="X11" s="107">
        <f t="shared" si="11"/>
        <v>2039</v>
      </c>
      <c r="Y11" s="32">
        <f t="shared" si="12"/>
        <v>0</v>
      </c>
      <c r="Z11" s="32">
        <f t="shared" si="13"/>
        <v>0</v>
      </c>
      <c r="AA11" s="32">
        <f t="shared" si="14"/>
        <v>0</v>
      </c>
      <c r="AC11" s="36">
        <v>994513</v>
      </c>
      <c r="AD11" s="37">
        <v>44753</v>
      </c>
      <c r="AE11" s="47">
        <v>0.5</v>
      </c>
      <c r="AF11" s="38">
        <f t="shared" si="15"/>
        <v>45.561191428507584</v>
      </c>
      <c r="AG11" s="38">
        <f t="shared" si="16"/>
        <v>2039</v>
      </c>
      <c r="AH11" s="38"/>
      <c r="AI11" s="182">
        <v>4.5</v>
      </c>
      <c r="AJ11" s="182">
        <v>21.7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s="4"/>
      <c r="B12" s="290"/>
      <c r="C12" s="23" t="str">
        <f t="shared" si="0"/>
        <v>BALANÇO GERAL SC (1)</v>
      </c>
      <c r="D12" s="24" t="str">
        <f t="shared" si="1"/>
        <v>SEG-SEX</v>
      </c>
      <c r="E12" s="24" t="str">
        <f t="shared" si="17"/>
        <v>11H50</v>
      </c>
      <c r="F12" s="25"/>
      <c r="G12" s="26"/>
      <c r="H12" s="106">
        <f t="shared" si="2"/>
        <v>11.6</v>
      </c>
      <c r="I12" s="106">
        <f t="shared" si="3"/>
        <v>33.4</v>
      </c>
      <c r="J12" s="28">
        <f t="shared" si="4"/>
        <v>113374</v>
      </c>
      <c r="K12" s="28">
        <f t="shared" si="5"/>
        <v>2554</v>
      </c>
      <c r="L12" s="29">
        <f t="shared" si="6"/>
        <v>22.527210824351261</v>
      </c>
      <c r="M12" s="4"/>
      <c r="N12" s="4"/>
      <c r="O12" s="315"/>
      <c r="P12" s="43" t="s">
        <v>41</v>
      </c>
      <c r="Q12" s="32" t="s">
        <v>35</v>
      </c>
      <c r="R12" s="44" t="s">
        <v>42</v>
      </c>
      <c r="S12" s="107">
        <f t="shared" si="7"/>
        <v>957.75</v>
      </c>
      <c r="T12" s="107">
        <f t="shared" si="8"/>
        <v>1660.1000000000001</v>
      </c>
      <c r="U12" s="145">
        <v>2554</v>
      </c>
      <c r="V12" s="107">
        <f t="shared" si="9"/>
        <v>3831</v>
      </c>
      <c r="W12" s="107">
        <f t="shared" si="10"/>
        <v>5108</v>
      </c>
      <c r="X12" s="107">
        <f t="shared" si="11"/>
        <v>2554</v>
      </c>
      <c r="Y12" s="32">
        <f t="shared" si="12"/>
        <v>0</v>
      </c>
      <c r="Z12" s="32">
        <f t="shared" si="13"/>
        <v>0</v>
      </c>
      <c r="AA12" s="32">
        <f t="shared" si="14"/>
        <v>0</v>
      </c>
      <c r="AB12" s="114"/>
      <c r="AC12" s="36">
        <v>994513</v>
      </c>
      <c r="AD12" s="37">
        <v>113374</v>
      </c>
      <c r="AE12" s="49">
        <v>0.65</v>
      </c>
      <c r="AF12" s="38">
        <f t="shared" si="15"/>
        <v>22.527210824351265</v>
      </c>
      <c r="AG12" s="38">
        <f t="shared" si="16"/>
        <v>2554</v>
      </c>
      <c r="AH12" s="38"/>
      <c r="AI12" s="182">
        <v>11.6</v>
      </c>
      <c r="AJ12" s="182">
        <v>33.4</v>
      </c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</row>
    <row r="13" spans="1:56">
      <c r="A13" s="4"/>
      <c r="B13" s="290"/>
      <c r="C13" s="23" t="str">
        <f t="shared" si="0"/>
        <v>TRIBUNA DO POVO (4)</v>
      </c>
      <c r="D13" s="24" t="str">
        <f t="shared" si="1"/>
        <v>SEG-SEX</v>
      </c>
      <c r="E13" s="24" t="str">
        <f t="shared" si="17"/>
        <v>13H20</v>
      </c>
      <c r="F13" s="25"/>
      <c r="G13" s="26"/>
      <c r="H13" s="106">
        <f t="shared" si="2"/>
        <v>11.8</v>
      </c>
      <c r="I13" s="106">
        <f t="shared" si="3"/>
        <v>28.9</v>
      </c>
      <c r="J13" s="28">
        <f t="shared" si="4"/>
        <v>117353</v>
      </c>
      <c r="K13" s="28">
        <f t="shared" si="5"/>
        <v>1922</v>
      </c>
      <c r="L13" s="29">
        <f t="shared" si="6"/>
        <v>16.377936652663333</v>
      </c>
      <c r="M13" s="4"/>
      <c r="N13" s="4"/>
      <c r="O13" s="315"/>
      <c r="P13" s="43" t="s">
        <v>43</v>
      </c>
      <c r="Q13" s="32" t="s">
        <v>35</v>
      </c>
      <c r="R13" s="44" t="s">
        <v>44</v>
      </c>
      <c r="S13" s="107">
        <f t="shared" si="7"/>
        <v>720.75</v>
      </c>
      <c r="T13" s="107">
        <f t="shared" si="8"/>
        <v>1249.3</v>
      </c>
      <c r="U13" s="145">
        <v>1922</v>
      </c>
      <c r="V13" s="107">
        <f t="shared" si="9"/>
        <v>2883</v>
      </c>
      <c r="W13" s="107">
        <f t="shared" si="10"/>
        <v>3844</v>
      </c>
      <c r="X13" s="107">
        <f t="shared" si="11"/>
        <v>1922</v>
      </c>
      <c r="Y13" s="32">
        <f t="shared" si="12"/>
        <v>0</v>
      </c>
      <c r="Z13" s="32">
        <f t="shared" si="13"/>
        <v>0</v>
      </c>
      <c r="AA13" s="32">
        <f t="shared" si="14"/>
        <v>0</v>
      </c>
      <c r="AB13" s="114"/>
      <c r="AC13" s="36">
        <v>994513</v>
      </c>
      <c r="AD13" s="37">
        <v>117353</v>
      </c>
      <c r="AE13" s="49">
        <v>0.65</v>
      </c>
      <c r="AF13" s="38">
        <f t="shared" si="15"/>
        <v>16.377936652663333</v>
      </c>
      <c r="AG13" s="38">
        <f t="shared" si="16"/>
        <v>1922</v>
      </c>
      <c r="AH13" s="38"/>
      <c r="AI13" s="182">
        <v>11.8</v>
      </c>
      <c r="AJ13" s="182">
        <v>28.9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</row>
    <row r="14" spans="1:56">
      <c r="A14" s="4"/>
      <c r="B14" s="290"/>
      <c r="C14" s="23" t="str">
        <f t="shared" si="0"/>
        <v>VER MAIS (2)</v>
      </c>
      <c r="D14" s="24" t="str">
        <f t="shared" si="1"/>
        <v>SEG-SEX</v>
      </c>
      <c r="E14" s="24" t="str">
        <f t="shared" si="17"/>
        <v>13H20</v>
      </c>
      <c r="F14" s="25"/>
      <c r="G14" s="26"/>
      <c r="H14" s="106">
        <f t="shared" si="2"/>
        <v>7.3</v>
      </c>
      <c r="I14" s="106">
        <f t="shared" si="3"/>
        <v>27.6</v>
      </c>
      <c r="J14" s="28">
        <f t="shared" si="4"/>
        <v>72599</v>
      </c>
      <c r="K14" s="28">
        <f t="shared" si="5"/>
        <v>1787</v>
      </c>
      <c r="L14" s="29">
        <f t="shared" si="6"/>
        <v>24.61466411383077</v>
      </c>
      <c r="M14" s="4"/>
      <c r="N14" s="4"/>
      <c r="O14" s="315"/>
      <c r="P14" s="43" t="s">
        <v>45</v>
      </c>
      <c r="Q14" s="32" t="s">
        <v>35</v>
      </c>
      <c r="R14" s="44" t="s">
        <v>44</v>
      </c>
      <c r="S14" s="107">
        <f t="shared" si="7"/>
        <v>670.125</v>
      </c>
      <c r="T14" s="107">
        <f t="shared" si="8"/>
        <v>1161.55</v>
      </c>
      <c r="U14" s="145">
        <v>1787</v>
      </c>
      <c r="V14" s="107">
        <f t="shared" si="9"/>
        <v>2680.5</v>
      </c>
      <c r="W14" s="107">
        <f t="shared" si="10"/>
        <v>3574</v>
      </c>
      <c r="X14" s="107">
        <f t="shared" si="11"/>
        <v>1787</v>
      </c>
      <c r="Y14" s="32">
        <f t="shared" si="12"/>
        <v>0</v>
      </c>
      <c r="Z14" s="32">
        <f t="shared" si="13"/>
        <v>0</v>
      </c>
      <c r="AA14" s="32">
        <f t="shared" si="14"/>
        <v>0</v>
      </c>
      <c r="AB14" s="114"/>
      <c r="AC14" s="36">
        <v>994513</v>
      </c>
      <c r="AD14" s="37">
        <v>72599</v>
      </c>
      <c r="AE14" s="49">
        <v>0.65</v>
      </c>
      <c r="AF14" s="38">
        <f t="shared" si="15"/>
        <v>24.61466411383077</v>
      </c>
      <c r="AG14" s="38">
        <f t="shared" si="16"/>
        <v>1787</v>
      </c>
      <c r="AH14" s="38"/>
      <c r="AI14" s="182">
        <v>7.3</v>
      </c>
      <c r="AJ14" s="182">
        <v>27.6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</row>
    <row r="15" spans="1:56">
      <c r="A15" s="4"/>
      <c r="B15" s="290"/>
      <c r="C15" s="23"/>
      <c r="D15" s="24" t="str">
        <f t="shared" si="1"/>
        <v/>
      </c>
      <c r="E15" s="24" t="str">
        <f t="shared" si="17"/>
        <v/>
      </c>
      <c r="F15" s="25"/>
      <c r="G15" s="26"/>
      <c r="H15" s="106" t="str">
        <f t="shared" si="2"/>
        <v/>
      </c>
      <c r="I15" s="106" t="str">
        <f t="shared" si="3"/>
        <v/>
      </c>
      <c r="J15" s="28" t="str">
        <f t="shared" si="4"/>
        <v/>
      </c>
      <c r="K15" s="28" t="str">
        <f t="shared" si="5"/>
        <v/>
      </c>
      <c r="L15" s="29" t="str">
        <f t="shared" si="6"/>
        <v/>
      </c>
      <c r="M15" s="4"/>
      <c r="N15" s="4"/>
      <c r="O15" s="315"/>
      <c r="P15" s="43"/>
      <c r="Q15" s="32"/>
      <c r="R15" s="44"/>
      <c r="S15" s="107"/>
      <c r="T15" s="107"/>
      <c r="U15" s="145"/>
      <c r="V15" s="107"/>
      <c r="W15" s="107"/>
      <c r="X15" s="107"/>
      <c r="Y15" s="32"/>
      <c r="Z15" s="32"/>
      <c r="AA15" s="32"/>
      <c r="AB15" s="114"/>
      <c r="AC15" s="36"/>
      <c r="AD15" s="37"/>
      <c r="AE15" s="49"/>
      <c r="AF15" s="38"/>
      <c r="AG15" s="38" t="str">
        <f t="shared" si="16"/>
        <v/>
      </c>
      <c r="AH15" s="38"/>
      <c r="AI15" s="182"/>
      <c r="AJ15" s="182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</row>
    <row r="16" spans="1:56">
      <c r="A16" s="4"/>
      <c r="B16" s="290"/>
      <c r="C16" s="50" t="str">
        <f t="shared" ref="C16:C35" si="18">P16</f>
        <v xml:space="preserve">NOVELA DA TARDE </v>
      </c>
      <c r="D16" s="42" t="str">
        <f t="shared" si="1"/>
        <v>SEG-SEX</v>
      </c>
      <c r="E16" s="42" t="str">
        <f t="shared" si="17"/>
        <v>15h30</v>
      </c>
      <c r="F16" s="25"/>
      <c r="G16" s="26"/>
      <c r="H16" s="106">
        <f t="shared" si="2"/>
        <v>7</v>
      </c>
      <c r="I16" s="106">
        <f t="shared" si="3"/>
        <v>25.3</v>
      </c>
      <c r="J16" s="28">
        <f t="shared" si="4"/>
        <v>69616</v>
      </c>
      <c r="K16" s="28">
        <f t="shared" si="5"/>
        <v>2629</v>
      </c>
      <c r="L16" s="29">
        <f t="shared" si="6"/>
        <v>37.76430705584923</v>
      </c>
      <c r="M16" s="4"/>
      <c r="N16" s="4"/>
      <c r="O16" s="315"/>
      <c r="P16" s="43" t="s">
        <v>48</v>
      </c>
      <c r="Q16" s="32" t="s">
        <v>35</v>
      </c>
      <c r="R16" s="44" t="s">
        <v>49</v>
      </c>
      <c r="S16" s="107">
        <f t="shared" ref="S16:S35" si="19">IF(U16="","",(U16*0.375))</f>
        <v>985.875</v>
      </c>
      <c r="T16" s="107">
        <f t="shared" ref="T16:T35" si="20">IF(U16="","",(U16*AE16))</f>
        <v>1314.5</v>
      </c>
      <c r="U16" s="145">
        <v>2629</v>
      </c>
      <c r="V16" s="107">
        <f t="shared" ref="V16:V35" si="21">IF(U16="","",(U16*1.5))</f>
        <v>3943.5</v>
      </c>
      <c r="W16" s="107">
        <f t="shared" ref="W16:W35" si="22">IF(U16="","",(U16*2))</f>
        <v>5258</v>
      </c>
      <c r="X16" s="107">
        <f t="shared" ref="X16:X35" si="23">IFERROR(VLOOKUP(P16,$C$8:$K$52,9,0)-((VLOOKUP(P16,$C$8:$G$52,5,0)/100)*VLOOKUP(P16,$C$8:$K$52,9,0)),"")</f>
        <v>2629</v>
      </c>
      <c r="Y16" s="32">
        <f t="shared" ref="Y16:Y35" si="24">IFERROR(X16*VLOOKUP(P16,$C$8:$F$52,4,0),"")</f>
        <v>0</v>
      </c>
      <c r="Z16" s="32">
        <f t="shared" ref="Z16:Z22" si="25">IFERROR(IF(VLOOKUP(P16,$C$8:$F$52,4,0)&lt;&gt;0,VLOOKUP(P16,C15:K59,9,0)/VLOOKUP(P16,C15:H59,6,0),0),"")</f>
        <v>0</v>
      </c>
      <c r="AA16" s="32">
        <f t="shared" ref="AA16:AA47" si="26">IFERROR(IF(VLOOKUP(P16,$C$8:$F$52,4,0)&lt;&gt;0,AD16*VLOOKUP(P16,$C$8:$F$52,4,0),0),"")</f>
        <v>0</v>
      </c>
      <c r="AB16" s="51"/>
      <c r="AC16" s="36">
        <v>994513</v>
      </c>
      <c r="AD16" s="37">
        <v>69616</v>
      </c>
      <c r="AE16" s="49">
        <v>0.5</v>
      </c>
      <c r="AF16" s="38">
        <f t="shared" ref="AF16:AF35" si="27">U16/AD16*1000</f>
        <v>37.76430705584923</v>
      </c>
      <c r="AG16" s="38">
        <f t="shared" si="16"/>
        <v>2629</v>
      </c>
      <c r="AH16" s="38"/>
      <c r="AI16" s="182">
        <v>7</v>
      </c>
      <c r="AJ16" s="182">
        <v>25.3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</row>
    <row r="17" spans="1:56">
      <c r="A17" s="4"/>
      <c r="B17" s="290"/>
      <c r="C17" s="41" t="str">
        <f t="shared" si="18"/>
        <v>CIDADE ALERTA NACIONAL</v>
      </c>
      <c r="D17" s="42" t="str">
        <f t="shared" si="1"/>
        <v>SEG-SEX</v>
      </c>
      <c r="E17" s="42" t="str">
        <f t="shared" si="17"/>
        <v>16h30</v>
      </c>
      <c r="F17" s="25"/>
      <c r="G17" s="26"/>
      <c r="H17" s="106">
        <f t="shared" si="2"/>
        <v>6.4</v>
      </c>
      <c r="I17" s="106">
        <f t="shared" si="3"/>
        <v>20.3</v>
      </c>
      <c r="J17" s="28">
        <f t="shared" si="4"/>
        <v>63649</v>
      </c>
      <c r="K17" s="28">
        <f t="shared" si="5"/>
        <v>1995</v>
      </c>
      <c r="L17" s="29">
        <f t="shared" si="6"/>
        <v>31.343776021618563</v>
      </c>
      <c r="M17" s="4"/>
      <c r="N17" s="4"/>
      <c r="O17" s="315"/>
      <c r="P17" s="43" t="s">
        <v>50</v>
      </c>
      <c r="Q17" s="32" t="s">
        <v>35</v>
      </c>
      <c r="R17" s="44" t="s">
        <v>51</v>
      </c>
      <c r="S17" s="107">
        <f t="shared" si="19"/>
        <v>748.125</v>
      </c>
      <c r="T17" s="107">
        <f t="shared" si="20"/>
        <v>1296.75</v>
      </c>
      <c r="U17" s="145">
        <v>1995</v>
      </c>
      <c r="V17" s="107">
        <f t="shared" si="21"/>
        <v>2992.5</v>
      </c>
      <c r="W17" s="107">
        <f t="shared" si="22"/>
        <v>3990</v>
      </c>
      <c r="X17" s="107">
        <f t="shared" si="23"/>
        <v>1995</v>
      </c>
      <c r="Y17" s="32">
        <f t="shared" si="24"/>
        <v>0</v>
      </c>
      <c r="Z17" s="32">
        <f t="shared" si="25"/>
        <v>0</v>
      </c>
      <c r="AA17" s="32">
        <f t="shared" si="26"/>
        <v>0</v>
      </c>
      <c r="AB17" s="51"/>
      <c r="AC17" s="36">
        <v>994513</v>
      </c>
      <c r="AD17" s="37">
        <v>63649</v>
      </c>
      <c r="AE17" s="49">
        <v>0.65</v>
      </c>
      <c r="AF17" s="38">
        <f t="shared" si="27"/>
        <v>31.343776021618567</v>
      </c>
      <c r="AG17" s="38">
        <f t="shared" si="16"/>
        <v>1995</v>
      </c>
      <c r="AH17" s="38"/>
      <c r="AI17" s="182">
        <v>6.4</v>
      </c>
      <c r="AJ17" s="182">
        <v>20.3</v>
      </c>
      <c r="AK17" s="4"/>
      <c r="AL17" s="4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s="4"/>
      <c r="B18" s="290"/>
      <c r="C18" s="23" t="str">
        <f t="shared" si="18"/>
        <v>CIDADE ALERTA SC</v>
      </c>
      <c r="D18" s="24" t="str">
        <f t="shared" si="1"/>
        <v>SEG-SEX</v>
      </c>
      <c r="E18" s="24" t="str">
        <f t="shared" si="17"/>
        <v>18H00</v>
      </c>
      <c r="F18" s="25"/>
      <c r="G18" s="26"/>
      <c r="H18" s="106">
        <f t="shared" si="2"/>
        <v>10</v>
      </c>
      <c r="I18" s="106">
        <f t="shared" si="3"/>
        <v>26.2</v>
      </c>
      <c r="J18" s="28">
        <f t="shared" si="4"/>
        <v>99451</v>
      </c>
      <c r="K18" s="28">
        <f t="shared" si="5"/>
        <v>1920</v>
      </c>
      <c r="L18" s="29">
        <f t="shared" si="6"/>
        <v>19.305989884465717</v>
      </c>
      <c r="M18" s="4"/>
      <c r="N18" s="4"/>
      <c r="O18" s="315"/>
      <c r="P18" s="43" t="s">
        <v>52</v>
      </c>
      <c r="Q18" s="32" t="s">
        <v>35</v>
      </c>
      <c r="R18" s="44" t="s">
        <v>53</v>
      </c>
      <c r="S18" s="107">
        <f t="shared" si="19"/>
        <v>720</v>
      </c>
      <c r="T18" s="107">
        <f t="shared" si="20"/>
        <v>1248</v>
      </c>
      <c r="U18" s="145">
        <v>1920</v>
      </c>
      <c r="V18" s="107">
        <f t="shared" si="21"/>
        <v>2880</v>
      </c>
      <c r="W18" s="107">
        <f t="shared" si="22"/>
        <v>3840</v>
      </c>
      <c r="X18" s="107">
        <f t="shared" si="23"/>
        <v>1920</v>
      </c>
      <c r="Y18" s="32">
        <f t="shared" si="24"/>
        <v>0</v>
      </c>
      <c r="Z18" s="32">
        <f t="shared" si="25"/>
        <v>0</v>
      </c>
      <c r="AA18" s="32">
        <f t="shared" si="26"/>
        <v>0</v>
      </c>
      <c r="AB18" s="40"/>
      <c r="AC18" s="36">
        <v>994513</v>
      </c>
      <c r="AD18" s="37">
        <v>99451</v>
      </c>
      <c r="AE18" s="49">
        <v>0.65</v>
      </c>
      <c r="AF18" s="38">
        <f t="shared" si="27"/>
        <v>19.305989884465717</v>
      </c>
      <c r="AG18" s="38">
        <f t="shared" si="16"/>
        <v>1920</v>
      </c>
      <c r="AH18" s="38"/>
      <c r="AI18" s="182">
        <v>10</v>
      </c>
      <c r="AJ18" s="182">
        <v>26.2</v>
      </c>
      <c r="AK18" s="4"/>
      <c r="AL18" s="4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5.75" customHeight="1">
      <c r="A19" s="4"/>
      <c r="B19" s="290"/>
      <c r="C19" s="23" t="str">
        <f t="shared" si="18"/>
        <v>ND NOTÍCIAS</v>
      </c>
      <c r="D19" s="24" t="str">
        <f t="shared" si="1"/>
        <v>SEG-SEX</v>
      </c>
      <c r="E19" s="24" t="str">
        <f t="shared" si="17"/>
        <v>19H00</v>
      </c>
      <c r="F19" s="25"/>
      <c r="G19" s="26"/>
      <c r="H19" s="106">
        <f t="shared" si="2"/>
        <v>13.2</v>
      </c>
      <c r="I19" s="106">
        <f t="shared" si="3"/>
        <v>30.9</v>
      </c>
      <c r="J19" s="28">
        <f t="shared" si="4"/>
        <v>131276</v>
      </c>
      <c r="K19" s="28">
        <f t="shared" si="5"/>
        <v>3348</v>
      </c>
      <c r="L19" s="29">
        <f t="shared" si="6"/>
        <v>25.503519302842864</v>
      </c>
      <c r="M19" s="4"/>
      <c r="N19" s="4"/>
      <c r="O19" s="315"/>
      <c r="P19" s="43" t="s">
        <v>54</v>
      </c>
      <c r="Q19" s="32" t="s">
        <v>35</v>
      </c>
      <c r="R19" s="44" t="s">
        <v>55</v>
      </c>
      <c r="S19" s="107">
        <f t="shared" si="19"/>
        <v>1255.5</v>
      </c>
      <c r="T19" s="107">
        <f t="shared" si="20"/>
        <v>2176.2000000000003</v>
      </c>
      <c r="U19" s="145">
        <v>3348</v>
      </c>
      <c r="V19" s="107">
        <f t="shared" si="21"/>
        <v>5022</v>
      </c>
      <c r="W19" s="107">
        <f t="shared" si="22"/>
        <v>6696</v>
      </c>
      <c r="X19" s="107">
        <f t="shared" si="23"/>
        <v>3348</v>
      </c>
      <c r="Y19" s="32">
        <f t="shared" si="24"/>
        <v>0</v>
      </c>
      <c r="Z19" s="32">
        <f t="shared" si="25"/>
        <v>0</v>
      </c>
      <c r="AA19" s="32">
        <f t="shared" si="26"/>
        <v>0</v>
      </c>
      <c r="AC19" s="36">
        <v>994513</v>
      </c>
      <c r="AD19" s="37">
        <v>131276</v>
      </c>
      <c r="AE19" s="49">
        <v>0.65</v>
      </c>
      <c r="AF19" s="38">
        <f t="shared" si="27"/>
        <v>25.503519302842864</v>
      </c>
      <c r="AG19" s="38">
        <f t="shared" si="16"/>
        <v>3348</v>
      </c>
      <c r="AH19" s="38"/>
      <c r="AI19" s="182">
        <v>13.2</v>
      </c>
      <c r="AJ19" s="182">
        <v>30.9</v>
      </c>
      <c r="AK19" s="4"/>
      <c r="AL19" s="4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5.75" customHeight="1">
      <c r="A20" s="4"/>
      <c r="B20" s="290"/>
      <c r="C20" s="50" t="str">
        <f t="shared" si="18"/>
        <v>JORNAL DA RECORD</v>
      </c>
      <c r="D20" s="42" t="str">
        <f t="shared" si="1"/>
        <v>SEG-SEX</v>
      </c>
      <c r="E20" s="42" t="str">
        <f t="shared" si="17"/>
        <v>19h55</v>
      </c>
      <c r="F20" s="25"/>
      <c r="G20" s="26"/>
      <c r="H20" s="106">
        <f t="shared" si="2"/>
        <v>9.1999999999999993</v>
      </c>
      <c r="I20" s="106">
        <f t="shared" si="3"/>
        <v>19.3</v>
      </c>
      <c r="J20" s="28">
        <f t="shared" si="4"/>
        <v>91495</v>
      </c>
      <c r="K20" s="28">
        <f t="shared" si="5"/>
        <v>4953</v>
      </c>
      <c r="L20" s="29">
        <f t="shared" si="6"/>
        <v>54.134105688835454</v>
      </c>
      <c r="M20" s="4"/>
      <c r="N20" s="4"/>
      <c r="O20" s="315"/>
      <c r="P20" s="43" t="s">
        <v>56</v>
      </c>
      <c r="Q20" s="32" t="s">
        <v>35</v>
      </c>
      <c r="R20" s="44" t="s">
        <v>57</v>
      </c>
      <c r="S20" s="107">
        <f t="shared" si="19"/>
        <v>1857.375</v>
      </c>
      <c r="T20" s="107">
        <f t="shared" si="20"/>
        <v>3219.4500000000003</v>
      </c>
      <c r="U20" s="145">
        <v>4953</v>
      </c>
      <c r="V20" s="107">
        <f t="shared" si="21"/>
        <v>7429.5</v>
      </c>
      <c r="W20" s="107">
        <f t="shared" si="22"/>
        <v>9906</v>
      </c>
      <c r="X20" s="107">
        <f t="shared" si="23"/>
        <v>4953</v>
      </c>
      <c r="Y20" s="32">
        <f t="shared" si="24"/>
        <v>0</v>
      </c>
      <c r="Z20" s="32">
        <f t="shared" si="25"/>
        <v>0</v>
      </c>
      <c r="AA20" s="32">
        <f t="shared" si="26"/>
        <v>0</v>
      </c>
      <c r="AC20" s="36">
        <v>994513</v>
      </c>
      <c r="AD20" s="37">
        <v>91495</v>
      </c>
      <c r="AE20" s="49">
        <v>0.65</v>
      </c>
      <c r="AF20" s="38">
        <f t="shared" si="27"/>
        <v>54.134105688835454</v>
      </c>
      <c r="AG20" s="38">
        <f t="shared" si="16"/>
        <v>4953</v>
      </c>
      <c r="AH20" s="38"/>
      <c r="AI20" s="182">
        <v>9.1999999999999993</v>
      </c>
      <c r="AJ20" s="182">
        <v>19.3</v>
      </c>
      <c r="AK20" s="4"/>
      <c r="AL20" s="4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5.75" customHeight="1">
      <c r="A21" s="4"/>
      <c r="B21" s="290"/>
      <c r="C21" s="50" t="str">
        <f t="shared" si="18"/>
        <v xml:space="preserve">NOVELA 3 </v>
      </c>
      <c r="D21" s="42" t="str">
        <f t="shared" si="1"/>
        <v>SEG-SEX</v>
      </c>
      <c r="E21" s="42" t="str">
        <f t="shared" si="17"/>
        <v>21H00</v>
      </c>
      <c r="F21" s="25"/>
      <c r="G21" s="26"/>
      <c r="H21" s="106">
        <f t="shared" si="2"/>
        <v>15.9</v>
      </c>
      <c r="I21" s="106">
        <f t="shared" si="3"/>
        <v>25.9</v>
      </c>
      <c r="J21" s="28">
        <f t="shared" si="4"/>
        <v>158128</v>
      </c>
      <c r="K21" s="28">
        <f t="shared" si="5"/>
        <v>2911</v>
      </c>
      <c r="L21" s="29">
        <f t="shared" si="6"/>
        <v>18.409136901750479</v>
      </c>
      <c r="M21" s="4"/>
      <c r="N21" s="4"/>
      <c r="O21" s="315"/>
      <c r="P21" s="43" t="s">
        <v>58</v>
      </c>
      <c r="Q21" s="32" t="s">
        <v>35</v>
      </c>
      <c r="R21" s="44" t="s">
        <v>59</v>
      </c>
      <c r="S21" s="107">
        <f t="shared" si="19"/>
        <v>1091.625</v>
      </c>
      <c r="T21" s="107">
        <f t="shared" si="20"/>
        <v>1892.15</v>
      </c>
      <c r="U21" s="145">
        <v>2911</v>
      </c>
      <c r="V21" s="107">
        <f t="shared" si="21"/>
        <v>4366.5</v>
      </c>
      <c r="W21" s="107">
        <f t="shared" si="22"/>
        <v>5822</v>
      </c>
      <c r="X21" s="107">
        <f t="shared" si="23"/>
        <v>2911</v>
      </c>
      <c r="Y21" s="32">
        <f t="shared" si="24"/>
        <v>0</v>
      </c>
      <c r="Z21" s="32">
        <f t="shared" si="25"/>
        <v>0</v>
      </c>
      <c r="AA21" s="32">
        <f t="shared" si="26"/>
        <v>0</v>
      </c>
      <c r="AB21" s="40"/>
      <c r="AC21" s="36">
        <v>994513</v>
      </c>
      <c r="AD21" s="37">
        <v>158128</v>
      </c>
      <c r="AE21" s="49">
        <v>0.65</v>
      </c>
      <c r="AF21" s="38">
        <f t="shared" si="27"/>
        <v>18.409136901750479</v>
      </c>
      <c r="AG21" s="38">
        <f t="shared" si="16"/>
        <v>2911</v>
      </c>
      <c r="AH21" s="38"/>
      <c r="AI21" s="182">
        <v>15.9</v>
      </c>
      <c r="AJ21" s="182">
        <v>25.9</v>
      </c>
      <c r="AK21" s="40"/>
      <c r="AL21" s="40"/>
      <c r="AM21" s="4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5.75" customHeight="1">
      <c r="A22" s="4"/>
      <c r="B22" s="290"/>
      <c r="C22" s="50" t="str">
        <f t="shared" si="18"/>
        <v xml:space="preserve">NOVELA 22HS </v>
      </c>
      <c r="D22" s="42" t="str">
        <f t="shared" si="1"/>
        <v>SEG-SEX</v>
      </c>
      <c r="E22" s="42" t="str">
        <f t="shared" si="17"/>
        <v>21H45</v>
      </c>
      <c r="F22" s="25"/>
      <c r="G22" s="26"/>
      <c r="H22" s="106">
        <f t="shared" si="2"/>
        <v>15.9</v>
      </c>
      <c r="I22" s="106">
        <f t="shared" si="3"/>
        <v>25.9</v>
      </c>
      <c r="J22" s="28">
        <f t="shared" si="4"/>
        <v>158128</v>
      </c>
      <c r="K22" s="28">
        <f t="shared" si="5"/>
        <v>2285</v>
      </c>
      <c r="L22" s="29">
        <f t="shared" si="6"/>
        <v>14.450318729130831</v>
      </c>
      <c r="M22" s="4"/>
      <c r="N22" s="4"/>
      <c r="O22" s="315"/>
      <c r="P22" s="43" t="s">
        <v>60</v>
      </c>
      <c r="Q22" s="32" t="s">
        <v>35</v>
      </c>
      <c r="R22" s="44" t="s">
        <v>61</v>
      </c>
      <c r="S22" s="107">
        <f t="shared" si="19"/>
        <v>856.875</v>
      </c>
      <c r="T22" s="107">
        <f t="shared" si="20"/>
        <v>1485.25</v>
      </c>
      <c r="U22" s="145">
        <v>2285</v>
      </c>
      <c r="V22" s="107">
        <f t="shared" si="21"/>
        <v>3427.5</v>
      </c>
      <c r="W22" s="107">
        <f t="shared" si="22"/>
        <v>4570</v>
      </c>
      <c r="X22" s="107">
        <f t="shared" si="23"/>
        <v>2285</v>
      </c>
      <c r="Y22" s="32">
        <f t="shared" si="24"/>
        <v>0</v>
      </c>
      <c r="Z22" s="32">
        <f t="shared" si="25"/>
        <v>0</v>
      </c>
      <c r="AA22" s="32">
        <f t="shared" si="26"/>
        <v>0</v>
      </c>
      <c r="AB22" s="40"/>
      <c r="AC22" s="36">
        <v>994513</v>
      </c>
      <c r="AD22" s="37">
        <v>158128</v>
      </c>
      <c r="AE22" s="49">
        <v>0.65</v>
      </c>
      <c r="AF22" s="38">
        <f t="shared" si="27"/>
        <v>14.45031872913083</v>
      </c>
      <c r="AG22" s="38">
        <f t="shared" si="16"/>
        <v>2285</v>
      </c>
      <c r="AH22" s="38"/>
      <c r="AI22" s="182">
        <v>15.9</v>
      </c>
      <c r="AJ22" s="182">
        <v>25.9</v>
      </c>
      <c r="AK22" s="40"/>
      <c r="AL22" s="40"/>
      <c r="AM22" s="40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5.75" customHeight="1">
      <c r="A23" s="4"/>
      <c r="B23" s="290"/>
      <c r="C23" s="50" t="str">
        <f t="shared" si="18"/>
        <v>SUPER TELA</v>
      </c>
      <c r="D23" s="42" t="str">
        <f t="shared" si="1"/>
        <v>SEX</v>
      </c>
      <c r="E23" s="42" t="str">
        <f t="shared" si="17"/>
        <v>23H15</v>
      </c>
      <c r="F23" s="25"/>
      <c r="G23" s="26"/>
      <c r="H23" s="106">
        <f t="shared" si="2"/>
        <v>11.7</v>
      </c>
      <c r="I23" s="106">
        <f t="shared" si="3"/>
        <v>25</v>
      </c>
      <c r="J23" s="28">
        <f t="shared" si="4"/>
        <v>116358</v>
      </c>
      <c r="K23" s="28">
        <f t="shared" si="5"/>
        <v>1775</v>
      </c>
      <c r="L23" s="29">
        <f t="shared" si="6"/>
        <v>15.254645146874301</v>
      </c>
      <c r="M23" s="4"/>
      <c r="N23" s="4"/>
      <c r="O23" s="315"/>
      <c r="P23" s="43" t="s">
        <v>62</v>
      </c>
      <c r="Q23" s="32" t="s">
        <v>63</v>
      </c>
      <c r="R23" s="44" t="s">
        <v>64</v>
      </c>
      <c r="S23" s="107">
        <f t="shared" si="19"/>
        <v>665.625</v>
      </c>
      <c r="T23" s="107">
        <f t="shared" si="20"/>
        <v>1153.75</v>
      </c>
      <c r="U23" s="145">
        <v>1775</v>
      </c>
      <c r="V23" s="107">
        <f t="shared" si="21"/>
        <v>2662.5</v>
      </c>
      <c r="W23" s="107">
        <f t="shared" si="22"/>
        <v>3550</v>
      </c>
      <c r="X23" s="107">
        <f t="shared" si="23"/>
        <v>1775</v>
      </c>
      <c r="Y23" s="32">
        <f t="shared" si="24"/>
        <v>0</v>
      </c>
      <c r="Z23" s="32">
        <f>IFERROR(IF(VLOOKUP(P23,$C$8:$F$52,4,0)&lt;&gt;0,VLOOKUP(P23,C23:K72,9,0)/VLOOKUP(P23,C23:H72,6,0),0),"")</f>
        <v>0</v>
      </c>
      <c r="AA23" s="32">
        <f t="shared" si="26"/>
        <v>0</v>
      </c>
      <c r="AB23" s="4"/>
      <c r="AC23" s="36">
        <v>994513</v>
      </c>
      <c r="AD23" s="37">
        <v>116358</v>
      </c>
      <c r="AE23" s="49">
        <v>0.65</v>
      </c>
      <c r="AF23" s="38">
        <f t="shared" si="27"/>
        <v>15.254645146874301</v>
      </c>
      <c r="AG23" s="38">
        <f t="shared" si="16"/>
        <v>1775</v>
      </c>
      <c r="AH23" s="38"/>
      <c r="AI23" s="182">
        <v>11.7</v>
      </c>
      <c r="AJ23" s="182">
        <v>25</v>
      </c>
      <c r="AK23" s="4"/>
      <c r="AL23" s="4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5.75" customHeight="1">
      <c r="A24" s="4"/>
      <c r="B24" s="290"/>
      <c r="C24" s="50" t="str">
        <f t="shared" si="18"/>
        <v>A FAZENDA</v>
      </c>
      <c r="D24" s="42" t="str">
        <f t="shared" si="1"/>
        <v>SEG-DOM</v>
      </c>
      <c r="E24" s="42" t="str">
        <f t="shared" si="17"/>
        <v>22H45</v>
      </c>
      <c r="F24" s="25"/>
      <c r="G24" s="26"/>
      <c r="H24" s="106">
        <f t="shared" si="2"/>
        <v>9</v>
      </c>
      <c r="I24" s="106">
        <f t="shared" si="3"/>
        <v>24.4</v>
      </c>
      <c r="J24" s="28">
        <f t="shared" si="4"/>
        <v>89506</v>
      </c>
      <c r="K24" s="28">
        <f t="shared" si="5"/>
        <v>3969</v>
      </c>
      <c r="L24" s="29">
        <f t="shared" si="6"/>
        <v>44.343395973454292</v>
      </c>
      <c r="M24" s="4"/>
      <c r="N24" s="4"/>
      <c r="O24" s="315"/>
      <c r="P24" s="43" t="s">
        <v>65</v>
      </c>
      <c r="Q24" s="32" t="s">
        <v>66</v>
      </c>
      <c r="R24" s="44" t="s">
        <v>67</v>
      </c>
      <c r="S24" s="107">
        <f t="shared" si="19"/>
        <v>1488.375</v>
      </c>
      <c r="T24" s="107">
        <f t="shared" si="20"/>
        <v>2579.85</v>
      </c>
      <c r="U24" s="145">
        <v>3969</v>
      </c>
      <c r="V24" s="107">
        <f t="shared" si="21"/>
        <v>5953.5</v>
      </c>
      <c r="W24" s="107">
        <f t="shared" si="22"/>
        <v>7938</v>
      </c>
      <c r="X24" s="107">
        <f t="shared" si="23"/>
        <v>3969</v>
      </c>
      <c r="Y24" s="32">
        <f t="shared" si="24"/>
        <v>0</v>
      </c>
      <c r="Z24" s="32">
        <f t="shared" ref="Z24:Z27" si="28">IFERROR(IF(VLOOKUP(P24,$C$8:$F$52,4,0)&lt;&gt;0,VLOOKUP(P24,C23:K73,9,0)/VLOOKUP(P24,C23:H73,6,0),0),"")</f>
        <v>0</v>
      </c>
      <c r="AA24" s="32">
        <f t="shared" si="26"/>
        <v>0</v>
      </c>
      <c r="AB24" s="4"/>
      <c r="AC24" s="36">
        <v>994513</v>
      </c>
      <c r="AD24" s="37">
        <v>89506</v>
      </c>
      <c r="AE24" s="49">
        <v>0.65</v>
      </c>
      <c r="AF24" s="38">
        <f t="shared" si="27"/>
        <v>44.343395973454292</v>
      </c>
      <c r="AG24" s="38">
        <f t="shared" si="16"/>
        <v>3969</v>
      </c>
      <c r="AH24" s="38"/>
      <c r="AI24" s="182">
        <v>9</v>
      </c>
      <c r="AJ24" s="182">
        <v>24.4</v>
      </c>
      <c r="AK24" s="4"/>
      <c r="AL24" s="4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5.75" customHeight="1">
      <c r="A25" s="4"/>
      <c r="B25" s="320"/>
      <c r="C25" s="50" t="str">
        <f t="shared" si="18"/>
        <v>SÉRIE PREMIUM</v>
      </c>
      <c r="D25" s="42" t="str">
        <f t="shared" si="1"/>
        <v>SEG</v>
      </c>
      <c r="E25" s="42" t="str">
        <f t="shared" si="17"/>
        <v>00h00</v>
      </c>
      <c r="F25" s="25"/>
      <c r="G25" s="26"/>
      <c r="H25" s="106">
        <f t="shared" si="2"/>
        <v>9</v>
      </c>
      <c r="I25" s="106">
        <f t="shared" si="3"/>
        <v>24.4</v>
      </c>
      <c r="J25" s="28">
        <f t="shared" si="4"/>
        <v>89506</v>
      </c>
      <c r="K25" s="28">
        <f t="shared" si="5"/>
        <v>1827</v>
      </c>
      <c r="L25" s="29">
        <f t="shared" si="6"/>
        <v>20.412039416351977</v>
      </c>
      <c r="M25" s="4"/>
      <c r="N25" s="4"/>
      <c r="O25" s="318"/>
      <c r="P25" s="43" t="s">
        <v>68</v>
      </c>
      <c r="Q25" s="32" t="s">
        <v>69</v>
      </c>
      <c r="R25" s="44" t="s">
        <v>70</v>
      </c>
      <c r="S25" s="107">
        <f t="shared" si="19"/>
        <v>685.125</v>
      </c>
      <c r="T25" s="107">
        <f t="shared" si="20"/>
        <v>1187.55</v>
      </c>
      <c r="U25" s="145">
        <v>1827</v>
      </c>
      <c r="V25" s="107">
        <f t="shared" si="21"/>
        <v>2740.5</v>
      </c>
      <c r="W25" s="107">
        <f t="shared" si="22"/>
        <v>3654</v>
      </c>
      <c r="X25" s="107">
        <f t="shared" si="23"/>
        <v>1827</v>
      </c>
      <c r="Y25" s="32">
        <f t="shared" si="24"/>
        <v>0</v>
      </c>
      <c r="Z25" s="32">
        <f t="shared" si="28"/>
        <v>0</v>
      </c>
      <c r="AA25" s="32">
        <f t="shared" si="26"/>
        <v>0</v>
      </c>
      <c r="AB25" s="51"/>
      <c r="AC25" s="36">
        <v>994513</v>
      </c>
      <c r="AD25" s="37">
        <v>89506</v>
      </c>
      <c r="AE25" s="49">
        <v>0.65</v>
      </c>
      <c r="AF25" s="38">
        <f t="shared" si="27"/>
        <v>20.412039416351977</v>
      </c>
      <c r="AG25" s="38">
        <f t="shared" si="16"/>
        <v>1827</v>
      </c>
      <c r="AH25" s="38"/>
      <c r="AI25" s="182">
        <v>9</v>
      </c>
      <c r="AJ25" s="182">
        <v>24.4</v>
      </c>
      <c r="AK25" s="4"/>
      <c r="AL25" s="4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5" customHeight="1">
      <c r="A26" s="4"/>
      <c r="B26" s="329" t="s">
        <v>71</v>
      </c>
      <c r="C26" s="50" t="str">
        <f t="shared" si="18"/>
        <v>BRASIL CAMINHONEIRO</v>
      </c>
      <c r="D26" s="42" t="str">
        <f t="shared" si="1"/>
        <v>SEG</v>
      </c>
      <c r="E26" s="42" t="str">
        <f t="shared" si="17"/>
        <v>07H00</v>
      </c>
      <c r="F26" s="25"/>
      <c r="G26" s="26"/>
      <c r="H26" s="106">
        <f t="shared" si="2"/>
        <v>15.6</v>
      </c>
      <c r="I26" s="106">
        <f t="shared" si="3"/>
        <v>23.7</v>
      </c>
      <c r="J26" s="28">
        <f t="shared" si="4"/>
        <v>155144</v>
      </c>
      <c r="K26" s="28">
        <f t="shared" si="5"/>
        <v>1455</v>
      </c>
      <c r="L26" s="29">
        <f t="shared" si="6"/>
        <v>9.3783839529727224</v>
      </c>
      <c r="M26" s="4"/>
      <c r="N26" s="4"/>
      <c r="O26" s="317" t="s">
        <v>71</v>
      </c>
      <c r="P26" s="43" t="s">
        <v>72</v>
      </c>
      <c r="Q26" s="44" t="s">
        <v>69</v>
      </c>
      <c r="R26" s="44" t="s">
        <v>74</v>
      </c>
      <c r="S26" s="107">
        <f t="shared" si="19"/>
        <v>545.625</v>
      </c>
      <c r="T26" s="107">
        <f t="shared" si="20"/>
        <v>727.5</v>
      </c>
      <c r="U26" s="145">
        <v>1455</v>
      </c>
      <c r="V26" s="107">
        <f t="shared" si="21"/>
        <v>2182.5</v>
      </c>
      <c r="W26" s="107">
        <f t="shared" si="22"/>
        <v>2910</v>
      </c>
      <c r="X26" s="107">
        <f t="shared" si="23"/>
        <v>1455</v>
      </c>
      <c r="Y26" s="32">
        <f t="shared" si="24"/>
        <v>0</v>
      </c>
      <c r="Z26" s="32">
        <f t="shared" si="28"/>
        <v>0</v>
      </c>
      <c r="AA26" s="32">
        <f t="shared" si="26"/>
        <v>0</v>
      </c>
      <c r="AC26" s="36">
        <v>994513</v>
      </c>
      <c r="AD26" s="37">
        <v>155144</v>
      </c>
      <c r="AE26" s="49">
        <v>0.5</v>
      </c>
      <c r="AF26" s="38">
        <f t="shared" si="27"/>
        <v>9.3783839529727224</v>
      </c>
      <c r="AG26" s="38">
        <f t="shared" si="16"/>
        <v>1455</v>
      </c>
      <c r="AH26" s="38"/>
      <c r="AI26" s="113">
        <v>15.6</v>
      </c>
      <c r="AJ26" s="184">
        <v>23.7</v>
      </c>
      <c r="AK26" s="4"/>
      <c r="AL26" s="40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5" customHeight="1">
      <c r="A27" s="4"/>
      <c r="B27" s="325"/>
      <c r="C27" s="50" t="str">
        <f t="shared" si="18"/>
        <v>FALA BRASIL - EDIÇÃO DE SÁBADO</v>
      </c>
      <c r="D27" s="42" t="str">
        <f t="shared" si="1"/>
        <v>SÁB</v>
      </c>
      <c r="E27" s="42" t="str">
        <f t="shared" si="17"/>
        <v>07H30</v>
      </c>
      <c r="F27" s="25"/>
      <c r="G27" s="26"/>
      <c r="H27" s="106">
        <f t="shared" si="2"/>
        <v>15.6</v>
      </c>
      <c r="I27" s="106">
        <f t="shared" si="3"/>
        <v>23.7</v>
      </c>
      <c r="J27" s="28">
        <f t="shared" si="4"/>
        <v>155144</v>
      </c>
      <c r="K27" s="28">
        <f t="shared" si="5"/>
        <v>1615</v>
      </c>
      <c r="L27" s="29">
        <f t="shared" si="6"/>
        <v>10.409683906564224</v>
      </c>
      <c r="M27" s="4"/>
      <c r="N27" s="4"/>
      <c r="O27" s="315"/>
      <c r="P27" s="43" t="s">
        <v>75</v>
      </c>
      <c r="Q27" s="44" t="s">
        <v>73</v>
      </c>
      <c r="R27" s="44" t="s">
        <v>76</v>
      </c>
      <c r="S27" s="107">
        <f t="shared" si="19"/>
        <v>605.625</v>
      </c>
      <c r="T27" s="107">
        <f t="shared" si="20"/>
        <v>807.5</v>
      </c>
      <c r="U27" s="145">
        <v>1615</v>
      </c>
      <c r="V27" s="107">
        <f t="shared" si="21"/>
        <v>2422.5</v>
      </c>
      <c r="W27" s="107">
        <f t="shared" si="22"/>
        <v>3230</v>
      </c>
      <c r="X27" s="107">
        <f t="shared" si="23"/>
        <v>1615</v>
      </c>
      <c r="Y27" s="32">
        <f t="shared" si="24"/>
        <v>0</v>
      </c>
      <c r="Z27" s="32">
        <f t="shared" si="28"/>
        <v>0</v>
      </c>
      <c r="AA27" s="32">
        <f t="shared" si="26"/>
        <v>0</v>
      </c>
      <c r="AB27" s="51"/>
      <c r="AC27" s="36">
        <v>994513</v>
      </c>
      <c r="AD27" s="37">
        <v>155144</v>
      </c>
      <c r="AE27" s="49">
        <v>0.5</v>
      </c>
      <c r="AF27" s="38">
        <f t="shared" si="27"/>
        <v>10.409683906564224</v>
      </c>
      <c r="AG27" s="38">
        <f t="shared" si="16"/>
        <v>1615</v>
      </c>
      <c r="AH27" s="38"/>
      <c r="AI27" s="113">
        <v>15.6</v>
      </c>
      <c r="AJ27" s="184">
        <v>23.7</v>
      </c>
      <c r="AK27" s="4"/>
      <c r="AL27" s="4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5" customHeight="1">
      <c r="A28" s="4"/>
      <c r="B28" s="325"/>
      <c r="C28" s="52" t="str">
        <f t="shared" si="18"/>
        <v>BALANÇO GERAL SC - ED SÁBADO - ESTADUAL (1)</v>
      </c>
      <c r="D28" s="24" t="str">
        <f t="shared" si="1"/>
        <v>SÁB</v>
      </c>
      <c r="E28" s="24" t="str">
        <f t="shared" si="17"/>
        <v>12H00</v>
      </c>
      <c r="F28" s="25"/>
      <c r="G28" s="26"/>
      <c r="H28" s="106">
        <f t="shared" si="2"/>
        <v>15.6</v>
      </c>
      <c r="I28" s="106">
        <f t="shared" si="3"/>
        <v>23.7</v>
      </c>
      <c r="J28" s="28">
        <f t="shared" si="4"/>
        <v>155144</v>
      </c>
      <c r="K28" s="28">
        <f t="shared" si="5"/>
        <v>2554</v>
      </c>
      <c r="L28" s="29">
        <f t="shared" si="6"/>
        <v>16.462125509204352</v>
      </c>
      <c r="M28" s="4"/>
      <c r="N28" s="4"/>
      <c r="O28" s="315"/>
      <c r="P28" s="43" t="s">
        <v>77</v>
      </c>
      <c r="Q28" s="44" t="s">
        <v>73</v>
      </c>
      <c r="R28" s="44" t="s">
        <v>78</v>
      </c>
      <c r="S28" s="107">
        <f t="shared" si="19"/>
        <v>957.75</v>
      </c>
      <c r="T28" s="107">
        <f t="shared" si="20"/>
        <v>1660.1000000000001</v>
      </c>
      <c r="U28" s="145">
        <v>2554</v>
      </c>
      <c r="V28" s="107">
        <f t="shared" si="21"/>
        <v>3831</v>
      </c>
      <c r="W28" s="107">
        <f t="shared" si="22"/>
        <v>5108</v>
      </c>
      <c r="X28" s="107">
        <f t="shared" si="23"/>
        <v>2554</v>
      </c>
      <c r="Y28" s="32">
        <f t="shared" si="24"/>
        <v>0</v>
      </c>
      <c r="Z28" s="32">
        <f>IFERROR(IF(VLOOKUP(P28,$C$8:$F$52,4,0)&lt;&gt;0,VLOOKUP(P28,C28:K78,9,0)/VLOOKUP(P28,C28:H78,6,0),0),"")</f>
        <v>0</v>
      </c>
      <c r="AA28" s="32">
        <f t="shared" si="26"/>
        <v>0</v>
      </c>
      <c r="AC28" s="36">
        <v>994513</v>
      </c>
      <c r="AD28" s="37">
        <v>155144</v>
      </c>
      <c r="AE28" s="49">
        <v>0.65</v>
      </c>
      <c r="AF28" s="38">
        <f t="shared" si="27"/>
        <v>16.462125509204352</v>
      </c>
      <c r="AG28" s="38">
        <f t="shared" si="16"/>
        <v>2554</v>
      </c>
      <c r="AH28" s="38"/>
      <c r="AI28" s="113">
        <v>15.6</v>
      </c>
      <c r="AJ28" s="184">
        <v>23.7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5.75" customHeight="1">
      <c r="A29" s="4"/>
      <c r="B29" s="325"/>
      <c r="C29" s="52" t="str">
        <f t="shared" si="18"/>
        <v>CLUBE DA BOLA</v>
      </c>
      <c r="D29" s="24" t="str">
        <f t="shared" si="1"/>
        <v>SÁB</v>
      </c>
      <c r="E29" s="24" t="str">
        <f t="shared" si="17"/>
        <v>13H30</v>
      </c>
      <c r="F29" s="25"/>
      <c r="G29" s="26"/>
      <c r="H29" s="106">
        <f t="shared" si="2"/>
        <v>15.6</v>
      </c>
      <c r="I29" s="106">
        <f t="shared" si="3"/>
        <v>23.7</v>
      </c>
      <c r="J29" s="28">
        <f t="shared" si="4"/>
        <v>155144</v>
      </c>
      <c r="K29" s="28">
        <f t="shared" si="5"/>
        <v>2383</v>
      </c>
      <c r="L29" s="29">
        <f t="shared" si="6"/>
        <v>15.359923683803434</v>
      </c>
      <c r="M29" s="4"/>
      <c r="N29" s="4"/>
      <c r="O29" s="315"/>
      <c r="P29" s="43" t="s">
        <v>79</v>
      </c>
      <c r="Q29" s="44" t="s">
        <v>73</v>
      </c>
      <c r="R29" s="44" t="s">
        <v>80</v>
      </c>
      <c r="S29" s="107">
        <f t="shared" si="19"/>
        <v>893.625</v>
      </c>
      <c r="T29" s="107">
        <f t="shared" si="20"/>
        <v>1548.95</v>
      </c>
      <c r="U29" s="145">
        <v>2383</v>
      </c>
      <c r="V29" s="107">
        <f t="shared" si="21"/>
        <v>3574.5</v>
      </c>
      <c r="W29" s="107">
        <f t="shared" si="22"/>
        <v>4766</v>
      </c>
      <c r="X29" s="107">
        <f t="shared" si="23"/>
        <v>2383</v>
      </c>
      <c r="Y29" s="32">
        <f t="shared" si="24"/>
        <v>0</v>
      </c>
      <c r="Z29" s="32">
        <f t="shared" ref="Z29:Z33" si="29">IFERROR(IF(VLOOKUP(P29,$C$8:$F$52,4,0)&lt;&gt;0,VLOOKUP(P29,C28:K79,9,0)/VLOOKUP(P29,C28:H79,6,0),0),"")</f>
        <v>0</v>
      </c>
      <c r="AA29" s="32">
        <f t="shared" si="26"/>
        <v>0</v>
      </c>
      <c r="AC29" s="36">
        <v>994513</v>
      </c>
      <c r="AD29" s="37">
        <v>155144</v>
      </c>
      <c r="AE29" s="49">
        <v>0.65</v>
      </c>
      <c r="AF29" s="38">
        <f t="shared" si="27"/>
        <v>15.359923683803435</v>
      </c>
      <c r="AG29" s="38">
        <f t="shared" si="16"/>
        <v>2383</v>
      </c>
      <c r="AH29" s="38"/>
      <c r="AI29" s="113">
        <v>15.6</v>
      </c>
      <c r="AJ29" s="184">
        <v>23.7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5.75" customHeight="1">
      <c r="A30" s="4"/>
      <c r="B30" s="325"/>
      <c r="C30" s="53" t="str">
        <f t="shared" si="18"/>
        <v>CINE AVENTURA</v>
      </c>
      <c r="D30" s="42" t="str">
        <f t="shared" si="1"/>
        <v>SÁB</v>
      </c>
      <c r="E30" s="42" t="str">
        <f t="shared" si="17"/>
        <v>15H00</v>
      </c>
      <c r="F30" s="25"/>
      <c r="G30" s="26"/>
      <c r="H30" s="106">
        <f t="shared" si="2"/>
        <v>15.6</v>
      </c>
      <c r="I30" s="106">
        <f t="shared" si="3"/>
        <v>23.7</v>
      </c>
      <c r="J30" s="28">
        <f t="shared" si="4"/>
        <v>155144</v>
      </c>
      <c r="K30" s="28">
        <f t="shared" si="5"/>
        <v>1071</v>
      </c>
      <c r="L30" s="29">
        <f t="shared" si="6"/>
        <v>6.9032640643531167</v>
      </c>
      <c r="M30" s="4"/>
      <c r="N30" s="4"/>
      <c r="O30" s="315"/>
      <c r="P30" s="54" t="s">
        <v>81</v>
      </c>
      <c r="Q30" s="44" t="s">
        <v>73</v>
      </c>
      <c r="R30" s="44" t="s">
        <v>82</v>
      </c>
      <c r="S30" s="107">
        <f t="shared" si="19"/>
        <v>401.625</v>
      </c>
      <c r="T30" s="107">
        <f t="shared" si="20"/>
        <v>696.15</v>
      </c>
      <c r="U30" s="145">
        <v>1071</v>
      </c>
      <c r="V30" s="107">
        <f t="shared" si="21"/>
        <v>1606.5</v>
      </c>
      <c r="W30" s="107">
        <f t="shared" si="22"/>
        <v>2142</v>
      </c>
      <c r="X30" s="107">
        <f t="shared" si="23"/>
        <v>1071</v>
      </c>
      <c r="Y30" s="32">
        <f t="shared" si="24"/>
        <v>0</v>
      </c>
      <c r="Z30" s="32">
        <f t="shared" si="29"/>
        <v>0</v>
      </c>
      <c r="AA30" s="32">
        <f t="shared" si="26"/>
        <v>0</v>
      </c>
      <c r="AC30" s="36">
        <v>994513</v>
      </c>
      <c r="AD30" s="37">
        <v>155144</v>
      </c>
      <c r="AE30" s="49">
        <v>0.65</v>
      </c>
      <c r="AF30" s="38">
        <f t="shared" si="27"/>
        <v>6.9032640643531167</v>
      </c>
      <c r="AG30" s="38">
        <f t="shared" si="16"/>
        <v>1071</v>
      </c>
      <c r="AH30" s="38"/>
      <c r="AI30" s="113">
        <v>15.6</v>
      </c>
      <c r="AJ30" s="184">
        <v>23.7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5.75" customHeight="1">
      <c r="A31" s="4"/>
      <c r="B31" s="325"/>
      <c r="C31" s="53" t="str">
        <f t="shared" si="18"/>
        <v>CIDADE ALERTA - EDIÇÃO DE SÁBADO 1</v>
      </c>
      <c r="D31" s="42" t="str">
        <f t="shared" si="1"/>
        <v>SÁB</v>
      </c>
      <c r="E31" s="42" t="str">
        <f t="shared" si="17"/>
        <v>17H00</v>
      </c>
      <c r="F31" s="25"/>
      <c r="G31" s="26"/>
      <c r="H31" s="106">
        <f t="shared" si="2"/>
        <v>15.6</v>
      </c>
      <c r="I31" s="106">
        <f t="shared" si="3"/>
        <v>23.7</v>
      </c>
      <c r="J31" s="28">
        <f t="shared" si="4"/>
        <v>155144</v>
      </c>
      <c r="K31" s="28">
        <f t="shared" si="5"/>
        <v>1975</v>
      </c>
      <c r="L31" s="29">
        <f t="shared" si="6"/>
        <v>12.730108802145104</v>
      </c>
      <c r="M31" s="4"/>
      <c r="N31" s="4"/>
      <c r="O31" s="315"/>
      <c r="P31" s="43" t="s">
        <v>83</v>
      </c>
      <c r="Q31" s="44" t="s">
        <v>73</v>
      </c>
      <c r="R31" s="44" t="s">
        <v>84</v>
      </c>
      <c r="S31" s="107">
        <f t="shared" si="19"/>
        <v>740.625</v>
      </c>
      <c r="T31" s="107">
        <f t="shared" si="20"/>
        <v>1283.75</v>
      </c>
      <c r="U31" s="145">
        <v>1975</v>
      </c>
      <c r="V31" s="107">
        <f t="shared" si="21"/>
        <v>2962.5</v>
      </c>
      <c r="W31" s="107">
        <f t="shared" si="22"/>
        <v>3950</v>
      </c>
      <c r="X31" s="107">
        <f t="shared" si="23"/>
        <v>1975</v>
      </c>
      <c r="Y31" s="32">
        <f t="shared" si="24"/>
        <v>0</v>
      </c>
      <c r="Z31" s="32">
        <f t="shared" si="29"/>
        <v>0</v>
      </c>
      <c r="AA31" s="32">
        <f t="shared" si="26"/>
        <v>0</v>
      </c>
      <c r="AC31" s="36">
        <v>994513</v>
      </c>
      <c r="AD31" s="37">
        <v>155144</v>
      </c>
      <c r="AE31" s="49">
        <v>0.65</v>
      </c>
      <c r="AF31" s="38">
        <f t="shared" si="27"/>
        <v>12.730108802145104</v>
      </c>
      <c r="AG31" s="38">
        <f t="shared" si="16"/>
        <v>1975</v>
      </c>
      <c r="AH31" s="38"/>
      <c r="AI31" s="113">
        <v>15.6</v>
      </c>
      <c r="AJ31" s="184">
        <v>23.7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5.75" customHeight="1">
      <c r="A32" s="4"/>
      <c r="B32" s="325"/>
      <c r="C32" s="53" t="str">
        <f t="shared" si="18"/>
        <v>JORNAL DA RECORD - EDIÇÃO DE SÁBADO</v>
      </c>
      <c r="D32" s="42" t="str">
        <f t="shared" si="1"/>
        <v>SÁB</v>
      </c>
      <c r="E32" s="42" t="str">
        <f t="shared" si="17"/>
        <v>19H45</v>
      </c>
      <c r="F32" s="25"/>
      <c r="G32" s="26"/>
      <c r="H32" s="106">
        <f t="shared" si="2"/>
        <v>15.6</v>
      </c>
      <c r="I32" s="106">
        <f t="shared" si="3"/>
        <v>23.7</v>
      </c>
      <c r="J32" s="28">
        <f t="shared" si="4"/>
        <v>155144</v>
      </c>
      <c r="K32" s="28">
        <f t="shared" si="5"/>
        <v>4537</v>
      </c>
      <c r="L32" s="29">
        <f t="shared" si="6"/>
        <v>29.243799309029033</v>
      </c>
      <c r="M32" s="4"/>
      <c r="N32" s="4"/>
      <c r="O32" s="315"/>
      <c r="P32" s="43" t="s">
        <v>85</v>
      </c>
      <c r="Q32" s="44" t="s">
        <v>73</v>
      </c>
      <c r="R32" s="44" t="s">
        <v>86</v>
      </c>
      <c r="S32" s="107">
        <f t="shared" si="19"/>
        <v>1701.375</v>
      </c>
      <c r="T32" s="107">
        <f t="shared" si="20"/>
        <v>2949.05</v>
      </c>
      <c r="U32" s="145">
        <v>4537</v>
      </c>
      <c r="V32" s="107">
        <f t="shared" si="21"/>
        <v>6805.5</v>
      </c>
      <c r="W32" s="107">
        <f t="shared" si="22"/>
        <v>9074</v>
      </c>
      <c r="X32" s="107">
        <f t="shared" si="23"/>
        <v>4537</v>
      </c>
      <c r="Y32" s="32">
        <f t="shared" si="24"/>
        <v>0</v>
      </c>
      <c r="Z32" s="32">
        <f t="shared" si="29"/>
        <v>0</v>
      </c>
      <c r="AA32" s="32">
        <f t="shared" si="26"/>
        <v>0</v>
      </c>
      <c r="AB32" s="40"/>
      <c r="AC32" s="36">
        <v>994513</v>
      </c>
      <c r="AD32" s="37">
        <v>155144</v>
      </c>
      <c r="AE32" s="49">
        <v>0.65</v>
      </c>
      <c r="AF32" s="38">
        <f t="shared" si="27"/>
        <v>29.243799309029033</v>
      </c>
      <c r="AG32" s="38">
        <f t="shared" si="16"/>
        <v>4537</v>
      </c>
      <c r="AH32" s="38"/>
      <c r="AI32" s="113">
        <v>15.6</v>
      </c>
      <c r="AJ32" s="184">
        <v>23.7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</row>
    <row r="33" spans="1:56" ht="15.75" customHeight="1">
      <c r="A33" s="4"/>
      <c r="B33" s="325"/>
      <c r="C33" s="53" t="str">
        <f t="shared" si="18"/>
        <v xml:space="preserve">NOVELA 3 - MELHORES MOMENTOS </v>
      </c>
      <c r="D33" s="42" t="str">
        <f t="shared" si="1"/>
        <v>SAB</v>
      </c>
      <c r="E33" s="42" t="str">
        <f t="shared" si="17"/>
        <v>21H00</v>
      </c>
      <c r="F33" s="25"/>
      <c r="G33" s="26"/>
      <c r="H33" s="106">
        <f t="shared" si="2"/>
        <v>15.6</v>
      </c>
      <c r="I33" s="106">
        <f t="shared" si="3"/>
        <v>23.7</v>
      </c>
      <c r="J33" s="28">
        <f t="shared" si="4"/>
        <v>155144</v>
      </c>
      <c r="K33" s="28">
        <f t="shared" si="5"/>
        <v>2666</v>
      </c>
      <c r="L33" s="29">
        <f t="shared" si="6"/>
        <v>17.184035476718403</v>
      </c>
      <c r="M33" s="4"/>
      <c r="N33" s="4"/>
      <c r="O33" s="315"/>
      <c r="P33" s="43" t="s">
        <v>87</v>
      </c>
      <c r="Q33" s="44" t="s">
        <v>88</v>
      </c>
      <c r="R33" s="44" t="s">
        <v>59</v>
      </c>
      <c r="S33" s="107">
        <f t="shared" si="19"/>
        <v>999.75</v>
      </c>
      <c r="T33" s="107">
        <f t="shared" si="20"/>
        <v>1732.9</v>
      </c>
      <c r="U33" s="145">
        <v>2666</v>
      </c>
      <c r="V33" s="107">
        <f t="shared" si="21"/>
        <v>3999</v>
      </c>
      <c r="W33" s="107">
        <f t="shared" si="22"/>
        <v>5332</v>
      </c>
      <c r="X33" s="107">
        <f t="shared" si="23"/>
        <v>2666</v>
      </c>
      <c r="Y33" s="32">
        <f t="shared" si="24"/>
        <v>0</v>
      </c>
      <c r="Z33" s="32">
        <f t="shared" si="29"/>
        <v>0</v>
      </c>
      <c r="AA33" s="32">
        <f t="shared" si="26"/>
        <v>0</v>
      </c>
      <c r="AB33" s="40"/>
      <c r="AC33" s="36">
        <v>994513</v>
      </c>
      <c r="AD33" s="37">
        <v>155144</v>
      </c>
      <c r="AE33" s="49">
        <v>0.65</v>
      </c>
      <c r="AF33" s="38">
        <f t="shared" si="27"/>
        <v>17.184035476718403</v>
      </c>
      <c r="AG33" s="38">
        <f t="shared" si="16"/>
        <v>2666</v>
      </c>
      <c r="AH33" s="38"/>
      <c r="AI33" s="113">
        <v>15.6</v>
      </c>
      <c r="AJ33" s="184">
        <v>23.7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</row>
    <row r="34" spans="1:56" ht="15.75" customHeight="1">
      <c r="A34" s="4"/>
      <c r="B34" s="330"/>
      <c r="C34" s="53" t="str">
        <f t="shared" si="18"/>
        <v>TELA MÁXIMA</v>
      </c>
      <c r="D34" s="42" t="str">
        <f t="shared" si="1"/>
        <v>SÁB</v>
      </c>
      <c r="E34" s="42" t="str">
        <f t="shared" si="17"/>
        <v>22H30</v>
      </c>
      <c r="F34" s="25"/>
      <c r="G34" s="26"/>
      <c r="H34" s="106">
        <f t="shared" si="2"/>
        <v>15.6</v>
      </c>
      <c r="I34" s="106">
        <f t="shared" si="3"/>
        <v>23.7</v>
      </c>
      <c r="J34" s="28">
        <f t="shared" si="4"/>
        <v>155144</v>
      </c>
      <c r="K34" s="28">
        <f t="shared" si="5"/>
        <v>1732</v>
      </c>
      <c r="L34" s="29">
        <f t="shared" si="6"/>
        <v>11.163821997628011</v>
      </c>
      <c r="M34" s="4"/>
      <c r="N34" s="4"/>
      <c r="O34" s="318"/>
      <c r="P34" s="43" t="s">
        <v>89</v>
      </c>
      <c r="Q34" s="44" t="s">
        <v>73</v>
      </c>
      <c r="R34" s="44" t="s">
        <v>90</v>
      </c>
      <c r="S34" s="107">
        <f t="shared" si="19"/>
        <v>649.5</v>
      </c>
      <c r="T34" s="107">
        <f t="shared" si="20"/>
        <v>1125.8</v>
      </c>
      <c r="U34" s="145">
        <v>1732</v>
      </c>
      <c r="V34" s="107">
        <f t="shared" si="21"/>
        <v>2598</v>
      </c>
      <c r="W34" s="107">
        <f t="shared" si="22"/>
        <v>3464</v>
      </c>
      <c r="X34" s="107">
        <f t="shared" si="23"/>
        <v>1732</v>
      </c>
      <c r="Y34" s="32">
        <f t="shared" si="24"/>
        <v>0</v>
      </c>
      <c r="Z34" s="32">
        <f>IFERROR(IF(VLOOKUP(P34,$C$8:$F$52,4,0)&lt;&gt;0,VLOOKUP(P34,C34:K85,9,0)/VLOOKUP(P34,C34:H85,6,0),0),"")</f>
        <v>0</v>
      </c>
      <c r="AA34" s="32">
        <f t="shared" si="26"/>
        <v>0</v>
      </c>
      <c r="AB34" s="40"/>
      <c r="AC34" s="36">
        <v>994513</v>
      </c>
      <c r="AD34" s="37">
        <v>155144</v>
      </c>
      <c r="AE34" s="49">
        <v>0.65</v>
      </c>
      <c r="AF34" s="38">
        <f t="shared" si="27"/>
        <v>11.163821997628011</v>
      </c>
      <c r="AG34" s="38">
        <f t="shared" si="16"/>
        <v>1732</v>
      </c>
      <c r="AH34" s="38"/>
      <c r="AI34" s="113">
        <v>15.6</v>
      </c>
      <c r="AJ34" s="184">
        <v>23.7</v>
      </c>
      <c r="AK34" s="40"/>
      <c r="AL34" s="40"/>
      <c r="AM34" s="40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4.25" customHeight="1">
      <c r="A35" s="4"/>
      <c r="B35" s="329" t="s">
        <v>91</v>
      </c>
      <c r="C35" s="52" t="str">
        <f t="shared" si="18"/>
        <v>AGRO SAÚDE E COOPERAÇÃO</v>
      </c>
      <c r="D35" s="24" t="str">
        <f t="shared" si="1"/>
        <v>DOM</v>
      </c>
      <c r="E35" s="24" t="str">
        <f t="shared" si="17"/>
        <v>09H00</v>
      </c>
      <c r="F35" s="25"/>
      <c r="G35" s="26"/>
      <c r="H35" s="106">
        <f t="shared" si="2"/>
        <v>15.6</v>
      </c>
      <c r="I35" s="106">
        <f t="shared" si="3"/>
        <v>23.7</v>
      </c>
      <c r="J35" s="28">
        <f t="shared" si="4"/>
        <v>155144</v>
      </c>
      <c r="K35" s="28">
        <f t="shared" si="5"/>
        <v>1304</v>
      </c>
      <c r="L35" s="29">
        <f t="shared" si="6"/>
        <v>8.4050946217707416</v>
      </c>
      <c r="M35" s="4"/>
      <c r="N35" s="4"/>
      <c r="O35" s="317" t="s">
        <v>91</v>
      </c>
      <c r="P35" s="43" t="s">
        <v>92</v>
      </c>
      <c r="Q35" s="44" t="s">
        <v>93</v>
      </c>
      <c r="R35" s="44" t="s">
        <v>94</v>
      </c>
      <c r="S35" s="107">
        <f t="shared" si="19"/>
        <v>489</v>
      </c>
      <c r="T35" s="107">
        <f t="shared" si="20"/>
        <v>847.6</v>
      </c>
      <c r="U35" s="145">
        <v>1304</v>
      </c>
      <c r="V35" s="107">
        <f t="shared" si="21"/>
        <v>1956</v>
      </c>
      <c r="W35" s="107">
        <f t="shared" si="22"/>
        <v>2608</v>
      </c>
      <c r="X35" s="107">
        <f t="shared" si="23"/>
        <v>1304</v>
      </c>
      <c r="Y35" s="32">
        <f t="shared" si="24"/>
        <v>0</v>
      </c>
      <c r="Z35" s="32">
        <f>IFERROR(IF(VLOOKUP(P35,$C$8:$F$52,4,0)&lt;&gt;0,VLOOKUP(P35,C35:K87,9,0)/VLOOKUP(P35,C35:H87,6,0),0),"")</f>
        <v>0</v>
      </c>
      <c r="AA35" s="32">
        <f t="shared" si="26"/>
        <v>0</v>
      </c>
      <c r="AC35" s="36">
        <v>994513</v>
      </c>
      <c r="AD35" s="37">
        <v>155144</v>
      </c>
      <c r="AE35" s="49">
        <v>0.65</v>
      </c>
      <c r="AF35" s="38">
        <f t="shared" si="27"/>
        <v>8.4050946217707434</v>
      </c>
      <c r="AG35" s="38">
        <f t="shared" si="16"/>
        <v>1304</v>
      </c>
      <c r="AH35" s="38"/>
      <c r="AI35" s="113">
        <v>15.6</v>
      </c>
      <c r="AJ35" s="184">
        <v>23.7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4.25" customHeight="1">
      <c r="A36" s="4"/>
      <c r="B36" s="325"/>
      <c r="C36" s="48"/>
      <c r="D36" s="24" t="str">
        <f t="shared" si="1"/>
        <v/>
      </c>
      <c r="E36" s="24" t="str">
        <f t="shared" si="17"/>
        <v/>
      </c>
      <c r="F36" s="25"/>
      <c r="G36" s="26"/>
      <c r="H36" s="106"/>
      <c r="I36" s="106"/>
      <c r="J36" s="28"/>
      <c r="K36" s="28"/>
      <c r="L36" s="29"/>
      <c r="M36" s="4"/>
      <c r="N36" s="4"/>
      <c r="O36" s="315"/>
      <c r="P36" s="43"/>
      <c r="Q36" s="44"/>
      <c r="R36" s="44"/>
      <c r="S36" s="107"/>
      <c r="T36" s="107"/>
      <c r="U36" s="145"/>
      <c r="V36" s="107"/>
      <c r="W36" s="107"/>
      <c r="X36" s="107"/>
      <c r="Y36" s="32"/>
      <c r="Z36" s="32" t="str">
        <f t="shared" ref="Z36:Z39" si="30">IFERROR(IF(VLOOKUP(P36,$C$8:$F$52,4,0)&lt;&gt;0,VLOOKUP(P36,C35:K88,9,0)/VLOOKUP(P36,C35:H88,6,0),0),"")</f>
        <v/>
      </c>
      <c r="AA36" s="32" t="str">
        <f t="shared" si="26"/>
        <v/>
      </c>
      <c r="AC36" s="36"/>
      <c r="AD36" s="37"/>
      <c r="AE36" s="49"/>
      <c r="AF36" s="38"/>
      <c r="AG36" s="38"/>
      <c r="AH36" s="38"/>
      <c r="AI36" s="113"/>
      <c r="AJ36" s="18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4.25" customHeight="1">
      <c r="A37" s="4"/>
      <c r="B37" s="325"/>
      <c r="C37" s="48"/>
      <c r="D37" s="24" t="str">
        <f t="shared" si="1"/>
        <v/>
      </c>
      <c r="E37" s="24" t="str">
        <f t="shared" si="17"/>
        <v/>
      </c>
      <c r="F37" s="25"/>
      <c r="G37" s="26"/>
      <c r="H37" s="106"/>
      <c r="I37" s="106"/>
      <c r="J37" s="28"/>
      <c r="K37" s="28"/>
      <c r="L37" s="29"/>
      <c r="M37" s="4"/>
      <c r="N37" s="4"/>
      <c r="O37" s="315"/>
      <c r="P37" s="43"/>
      <c r="Q37" s="44"/>
      <c r="R37" s="44"/>
      <c r="S37" s="107"/>
      <c r="T37" s="107"/>
      <c r="U37" s="145"/>
      <c r="V37" s="107"/>
      <c r="W37" s="107"/>
      <c r="X37" s="107"/>
      <c r="Y37" s="32"/>
      <c r="Z37" s="32" t="str">
        <f t="shared" si="30"/>
        <v/>
      </c>
      <c r="AA37" s="32" t="str">
        <f t="shared" si="26"/>
        <v/>
      </c>
      <c r="AC37" s="36"/>
      <c r="AD37" s="37"/>
      <c r="AE37" s="49"/>
      <c r="AF37" s="38"/>
      <c r="AG37" s="38"/>
      <c r="AH37" s="38"/>
      <c r="AI37" s="113"/>
      <c r="AJ37" s="18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ht="15.75" customHeight="1">
      <c r="A38" s="4"/>
      <c r="B38" s="325"/>
      <c r="C38" s="58" t="str">
        <f t="shared" ref="C38:C46" si="31">P38</f>
        <v>CINE MAIOR</v>
      </c>
      <c r="D38" s="42" t="str">
        <f t="shared" si="1"/>
        <v>DOM</v>
      </c>
      <c r="E38" s="42" t="str">
        <f t="shared" si="17"/>
        <v>14H00</v>
      </c>
      <c r="F38" s="25"/>
      <c r="G38" s="26"/>
      <c r="H38" s="106">
        <f t="shared" ref="H38:H46" si="32">IFERROR(VLOOKUP(C38,$P:$AJ,20,0),"")</f>
        <v>15.6</v>
      </c>
      <c r="I38" s="106">
        <f t="shared" ref="I38:I46" si="33">IFERROR(VLOOKUP(C38,$P:$AJ,21,0),"")</f>
        <v>23.7</v>
      </c>
      <c r="J38" s="28">
        <f t="shared" ref="J38:J46" si="34">IFERROR(VLOOKUP(C38,P:AH,15,0),"")</f>
        <v>155144</v>
      </c>
      <c r="K38" s="28">
        <f t="shared" ref="K38:K46" si="35">IFERROR((IF($K$8=$S$8,VLOOKUP(C38,$P:$W,4,0),IF($K$8=$T$8,VLOOKUP(C38,$P:$W,5,0),IF($K$8=$U$8,VLOOKUP(C38,$P:$W,6,0),IF($K$8=$V$8,VLOOKUP(C38,$P:$W,7,0),VLOOKUP(C38,$P:$W,8,0)))))),"")</f>
        <v>1879</v>
      </c>
      <c r="L38" s="29">
        <f t="shared" ref="L38:L46" si="36">IFERROR(((K38*1000)/J38)-((K38*1000)/J38)*(G38/100),"")</f>
        <v>12.111328829990203</v>
      </c>
      <c r="M38" s="4"/>
      <c r="N38" s="4"/>
      <c r="O38" s="315"/>
      <c r="P38" s="43" t="s">
        <v>98</v>
      </c>
      <c r="Q38" s="44" t="s">
        <v>93</v>
      </c>
      <c r="R38" s="44" t="s">
        <v>46</v>
      </c>
      <c r="S38" s="107">
        <f t="shared" ref="S38:S42" si="37">IF(U38="","",(U38*0.375))</f>
        <v>704.625</v>
      </c>
      <c r="T38" s="107">
        <f t="shared" ref="T38:T46" si="38">IF(U38="","",(U38*AE38))</f>
        <v>1221.3500000000001</v>
      </c>
      <c r="U38" s="145">
        <v>1879</v>
      </c>
      <c r="V38" s="107">
        <f t="shared" ref="V38:V47" si="39">IF(U38="","",(U38*1.5))</f>
        <v>2818.5</v>
      </c>
      <c r="W38" s="107">
        <f t="shared" ref="W38:W47" si="40">IF(U38="","",(U38*2))</f>
        <v>3758</v>
      </c>
      <c r="X38" s="107">
        <f t="shared" ref="X38:X47" si="41">IFERROR(VLOOKUP(P38,$C$8:$K$52,9,0)-((VLOOKUP(P38,$C$8:$G$52,5,0)/100)*VLOOKUP(P38,$C$8:$K$52,9,0)),"")</f>
        <v>1879</v>
      </c>
      <c r="Y38" s="32">
        <f t="shared" ref="Y38:Y47" si="42">IFERROR(X38*VLOOKUP(P38,$C$8:$F$52,4,0),"")</f>
        <v>0</v>
      </c>
      <c r="Z38" s="32">
        <f t="shared" si="30"/>
        <v>0</v>
      </c>
      <c r="AA38" s="32">
        <f t="shared" si="26"/>
        <v>0</v>
      </c>
      <c r="AC38" s="36">
        <v>994513</v>
      </c>
      <c r="AD38" s="37">
        <v>155144</v>
      </c>
      <c r="AE38" s="49">
        <v>0.65</v>
      </c>
      <c r="AF38" s="38">
        <f t="shared" ref="AF38:AF46" si="43">U38/AD38*1000</f>
        <v>12.111328829990203</v>
      </c>
      <c r="AG38" s="38">
        <f t="shared" ref="AG38:AG46" si="44">IFERROR(VLOOKUP(P38,$C$8:$K$52,9,0)-(VLOOKUP(P38,$C$8:$K$52,9,0)*VLOOKUP(P38,$C$8:$K$52,5,0)%),"")</f>
        <v>1879</v>
      </c>
      <c r="AH38" s="38"/>
      <c r="AI38" s="113">
        <v>15.6</v>
      </c>
      <c r="AJ38" s="184">
        <v>23.7</v>
      </c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5" customHeight="1">
      <c r="A39" s="4"/>
      <c r="B39" s="325"/>
      <c r="C39" s="58" t="str">
        <f t="shared" si="31"/>
        <v>HORA DO FARO</v>
      </c>
      <c r="D39" s="42" t="str">
        <f t="shared" si="1"/>
        <v>DOM</v>
      </c>
      <c r="E39" s="42" t="str">
        <f t="shared" si="17"/>
        <v>15H45</v>
      </c>
      <c r="F39" s="25"/>
      <c r="G39" s="26"/>
      <c r="H39" s="106">
        <f t="shared" si="32"/>
        <v>15.6</v>
      </c>
      <c r="I39" s="106">
        <f t="shared" si="33"/>
        <v>23.7</v>
      </c>
      <c r="J39" s="28">
        <f t="shared" si="34"/>
        <v>155144</v>
      </c>
      <c r="K39" s="28">
        <f t="shared" si="35"/>
        <v>2586</v>
      </c>
      <c r="L39" s="29">
        <f t="shared" si="36"/>
        <v>16.668385499922653</v>
      </c>
      <c r="M39" s="4"/>
      <c r="N39" s="4"/>
      <c r="O39" s="315"/>
      <c r="P39" s="43" t="s">
        <v>99</v>
      </c>
      <c r="Q39" s="44" t="s">
        <v>93</v>
      </c>
      <c r="R39" s="44" t="s">
        <v>100</v>
      </c>
      <c r="S39" s="107">
        <f t="shared" si="37"/>
        <v>969.75</v>
      </c>
      <c r="T39" s="107">
        <f t="shared" si="38"/>
        <v>1680.9</v>
      </c>
      <c r="U39" s="145">
        <v>2586</v>
      </c>
      <c r="V39" s="107">
        <f t="shared" si="39"/>
        <v>3879</v>
      </c>
      <c r="W39" s="107">
        <f t="shared" si="40"/>
        <v>5172</v>
      </c>
      <c r="X39" s="107">
        <f t="shared" si="41"/>
        <v>2586</v>
      </c>
      <c r="Y39" s="32">
        <f t="shared" si="42"/>
        <v>0</v>
      </c>
      <c r="Z39" s="32">
        <f t="shared" si="30"/>
        <v>0</v>
      </c>
      <c r="AA39" s="32">
        <f t="shared" si="26"/>
        <v>0</v>
      </c>
      <c r="AC39" s="36">
        <v>994513</v>
      </c>
      <c r="AD39" s="37">
        <v>155144</v>
      </c>
      <c r="AE39" s="49">
        <v>0.65</v>
      </c>
      <c r="AF39" s="38">
        <f t="shared" si="43"/>
        <v>16.668385499922653</v>
      </c>
      <c r="AG39" s="38">
        <f t="shared" si="44"/>
        <v>2586</v>
      </c>
      <c r="AH39" s="38"/>
      <c r="AI39" s="113">
        <v>15.6</v>
      </c>
      <c r="AJ39" s="184">
        <v>23.7</v>
      </c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5" customHeight="1">
      <c r="A40" s="4"/>
      <c r="B40" s="325"/>
      <c r="C40" s="58" t="str">
        <f t="shared" si="31"/>
        <v>DOMINGO ESPETACULAR</v>
      </c>
      <c r="D40" s="42" t="str">
        <f t="shared" si="1"/>
        <v>DOM</v>
      </c>
      <c r="E40" s="42" t="str">
        <f t="shared" si="17"/>
        <v>19H45</v>
      </c>
      <c r="F40" s="25"/>
      <c r="G40" s="26"/>
      <c r="H40" s="106">
        <f t="shared" si="32"/>
        <v>15.6</v>
      </c>
      <c r="I40" s="106">
        <f t="shared" si="33"/>
        <v>23.7</v>
      </c>
      <c r="J40" s="28">
        <f t="shared" si="34"/>
        <v>155144</v>
      </c>
      <c r="K40" s="28">
        <f t="shared" si="35"/>
        <v>4763</v>
      </c>
      <c r="L40" s="29">
        <f t="shared" si="36"/>
        <v>30.700510493477029</v>
      </c>
      <c r="M40" s="4"/>
      <c r="N40" s="4"/>
      <c r="O40" s="315"/>
      <c r="P40" s="43" t="s">
        <v>101</v>
      </c>
      <c r="Q40" s="44" t="s">
        <v>93</v>
      </c>
      <c r="R40" s="44" t="s">
        <v>86</v>
      </c>
      <c r="S40" s="107">
        <f t="shared" si="37"/>
        <v>1786.125</v>
      </c>
      <c r="T40" s="107">
        <f t="shared" si="38"/>
        <v>3095.9500000000003</v>
      </c>
      <c r="U40" s="145">
        <v>4763</v>
      </c>
      <c r="V40" s="107">
        <f t="shared" si="39"/>
        <v>7144.5</v>
      </c>
      <c r="W40" s="107">
        <f t="shared" si="40"/>
        <v>9526</v>
      </c>
      <c r="X40" s="107">
        <f t="shared" si="41"/>
        <v>4763</v>
      </c>
      <c r="Y40" s="32">
        <f t="shared" si="42"/>
        <v>0</v>
      </c>
      <c r="Z40" s="32">
        <f>IFERROR(IF(VLOOKUP(P40,$C$8:$F$52,4,0)&lt;&gt;0,VLOOKUP(P40,C40:K93,9,0)/VLOOKUP(P40,C40:H93,6,0),0),"")</f>
        <v>0</v>
      </c>
      <c r="AA40" s="32">
        <f t="shared" si="26"/>
        <v>0</v>
      </c>
      <c r="AB40" s="115"/>
      <c r="AC40" s="36">
        <v>994513</v>
      </c>
      <c r="AD40" s="37">
        <v>155144</v>
      </c>
      <c r="AE40" s="49">
        <v>0.65</v>
      </c>
      <c r="AF40" s="38">
        <f t="shared" si="43"/>
        <v>30.700510493477026</v>
      </c>
      <c r="AG40" s="38">
        <f t="shared" si="44"/>
        <v>4763</v>
      </c>
      <c r="AH40" s="38"/>
      <c r="AI40" s="113">
        <v>15.6</v>
      </c>
      <c r="AJ40" s="184">
        <v>23.7</v>
      </c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5.75" customHeight="1">
      <c r="A41" s="4"/>
      <c r="B41" s="325"/>
      <c r="C41" s="58" t="str">
        <f t="shared" si="31"/>
        <v>CÂMERA RECORD</v>
      </c>
      <c r="D41" s="42" t="str">
        <f t="shared" si="1"/>
        <v>DOM</v>
      </c>
      <c r="E41" s="42" t="str">
        <f t="shared" si="17"/>
        <v>23H30</v>
      </c>
      <c r="F41" s="25"/>
      <c r="G41" s="26"/>
      <c r="H41" s="106">
        <f t="shared" si="32"/>
        <v>15.6</v>
      </c>
      <c r="I41" s="106">
        <f t="shared" si="33"/>
        <v>23.7</v>
      </c>
      <c r="J41" s="28">
        <f t="shared" si="34"/>
        <v>155144</v>
      </c>
      <c r="K41" s="28">
        <f t="shared" si="35"/>
        <v>1915</v>
      </c>
      <c r="L41" s="29">
        <f t="shared" si="36"/>
        <v>12.343371319548291</v>
      </c>
      <c r="M41" s="4"/>
      <c r="N41" s="4"/>
      <c r="O41" s="318"/>
      <c r="P41" s="43" t="s">
        <v>102</v>
      </c>
      <c r="Q41" s="44" t="s">
        <v>93</v>
      </c>
      <c r="R41" s="44" t="s">
        <v>103</v>
      </c>
      <c r="S41" s="107">
        <f t="shared" si="37"/>
        <v>718.125</v>
      </c>
      <c r="T41" s="107">
        <f t="shared" si="38"/>
        <v>1244.75</v>
      </c>
      <c r="U41" s="145">
        <v>1915</v>
      </c>
      <c r="V41" s="107">
        <f t="shared" si="39"/>
        <v>2872.5</v>
      </c>
      <c r="W41" s="107">
        <f t="shared" si="40"/>
        <v>3830</v>
      </c>
      <c r="X41" s="107">
        <f t="shared" si="41"/>
        <v>1915</v>
      </c>
      <c r="Y41" s="32">
        <f t="shared" si="42"/>
        <v>0</v>
      </c>
      <c r="Z41" s="32">
        <f>IFERROR(IF(VLOOKUP(P41,$C$8:$F$52,4,0)&lt;&gt;0,VLOOKUP(P41,C40:K94,9,0)/VLOOKUP(P41,C40:H94,6,0),0),"")</f>
        <v>0</v>
      </c>
      <c r="AA41" s="32">
        <f t="shared" si="26"/>
        <v>0</v>
      </c>
      <c r="AC41" s="36">
        <v>994513</v>
      </c>
      <c r="AD41" s="37">
        <v>155144</v>
      </c>
      <c r="AE41" s="49">
        <v>0.65</v>
      </c>
      <c r="AF41" s="38">
        <f t="shared" si="43"/>
        <v>12.343371319548291</v>
      </c>
      <c r="AG41" s="38">
        <f t="shared" si="44"/>
        <v>1915</v>
      </c>
      <c r="AH41" s="38"/>
      <c r="AI41" s="113">
        <v>15.6</v>
      </c>
      <c r="AJ41" s="184">
        <v>23.7</v>
      </c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5.75" customHeight="1">
      <c r="A42" s="4"/>
      <c r="B42" s="326"/>
      <c r="C42" s="58" t="str">
        <f t="shared" si="31"/>
        <v>SÉRIE DE DOMINGO</v>
      </c>
      <c r="D42" s="42" t="str">
        <f t="shared" si="1"/>
        <v>DOM</v>
      </c>
      <c r="E42" s="42" t="str">
        <f t="shared" si="17"/>
        <v>00H15</v>
      </c>
      <c r="F42" s="25"/>
      <c r="G42" s="26"/>
      <c r="H42" s="106">
        <f t="shared" si="32"/>
        <v>15.6</v>
      </c>
      <c r="I42" s="106">
        <f t="shared" si="33"/>
        <v>23.7</v>
      </c>
      <c r="J42" s="28">
        <f t="shared" si="34"/>
        <v>155144</v>
      </c>
      <c r="K42" s="28">
        <f t="shared" si="35"/>
        <v>882</v>
      </c>
      <c r="L42" s="29">
        <f t="shared" si="36"/>
        <v>5.6850409941731552</v>
      </c>
      <c r="M42" s="4"/>
      <c r="N42" s="4"/>
      <c r="O42" s="59"/>
      <c r="P42" s="60" t="s">
        <v>104</v>
      </c>
      <c r="Q42" s="44" t="s">
        <v>93</v>
      </c>
      <c r="R42" s="44" t="s">
        <v>105</v>
      </c>
      <c r="S42" s="107">
        <f t="shared" si="37"/>
        <v>330.75</v>
      </c>
      <c r="T42" s="107">
        <f t="shared" si="38"/>
        <v>573.30000000000007</v>
      </c>
      <c r="U42" s="145">
        <v>882</v>
      </c>
      <c r="V42" s="107">
        <f t="shared" si="39"/>
        <v>1323</v>
      </c>
      <c r="W42" s="107">
        <f t="shared" si="40"/>
        <v>1764</v>
      </c>
      <c r="X42" s="107">
        <f t="shared" si="41"/>
        <v>882</v>
      </c>
      <c r="Y42" s="32">
        <f t="shared" si="42"/>
        <v>0</v>
      </c>
      <c r="Z42" s="32">
        <f>IFERROR(IF(VLOOKUP(P42,$C$8:$F$52,4,0)&lt;&gt;0,VLOOKUP(P42,C42:K96,9,0)/VLOOKUP(P42,C42:H96,6,0),0),"")</f>
        <v>0</v>
      </c>
      <c r="AA42" s="32">
        <f t="shared" si="26"/>
        <v>0</v>
      </c>
      <c r="AC42" s="36">
        <v>994513</v>
      </c>
      <c r="AD42" s="37">
        <v>155144</v>
      </c>
      <c r="AE42" s="49">
        <v>0.65</v>
      </c>
      <c r="AF42" s="38">
        <f t="shared" si="43"/>
        <v>5.6850409941731552</v>
      </c>
      <c r="AG42" s="38">
        <f t="shared" si="44"/>
        <v>882</v>
      </c>
      <c r="AH42" s="38"/>
      <c r="AI42" s="113">
        <v>15.6</v>
      </c>
      <c r="AJ42" s="184">
        <v>23.7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5.75" customHeight="1">
      <c r="A43" s="4"/>
      <c r="B43" s="327" t="s">
        <v>106</v>
      </c>
      <c r="C43" s="50" t="str">
        <f t="shared" si="31"/>
        <v>ABERTURA / 12H00</v>
      </c>
      <c r="D43" s="42" t="str">
        <f t="shared" si="1"/>
        <v>SEG-DOM</v>
      </c>
      <c r="E43" s="42" t="str">
        <f t="shared" si="17"/>
        <v>7H-12H</v>
      </c>
      <c r="F43" s="25">
        <v>25</v>
      </c>
      <c r="G43" s="26"/>
      <c r="H43" s="106">
        <f t="shared" si="32"/>
        <v>7</v>
      </c>
      <c r="I43" s="106">
        <f t="shared" si="33"/>
        <v>26.8</v>
      </c>
      <c r="J43" s="28">
        <f t="shared" si="34"/>
        <v>69616</v>
      </c>
      <c r="K43" s="116">
        <f t="shared" si="35"/>
        <v>729.56</v>
      </c>
      <c r="L43" s="29">
        <f t="shared" si="36"/>
        <v>10.479774764421972</v>
      </c>
      <c r="M43" s="4"/>
      <c r="N43" s="4"/>
      <c r="O43" s="59"/>
      <c r="P43" s="60" t="s">
        <v>123</v>
      </c>
      <c r="Q43" s="44" t="s">
        <v>66</v>
      </c>
      <c r="R43" s="44" t="s">
        <v>108</v>
      </c>
      <c r="S43" s="107">
        <f t="shared" ref="S43:S46" si="45">IF(U43="","",(U43*0.25))</f>
        <v>182.39</v>
      </c>
      <c r="T43" s="107">
        <f t="shared" si="38"/>
        <v>474.214</v>
      </c>
      <c r="U43" s="117">
        <v>729.56</v>
      </c>
      <c r="V43" s="107">
        <f t="shared" si="39"/>
        <v>1094.3399999999999</v>
      </c>
      <c r="W43" s="107">
        <f t="shared" si="40"/>
        <v>1459.12</v>
      </c>
      <c r="X43" s="107">
        <f t="shared" si="41"/>
        <v>729.56</v>
      </c>
      <c r="Y43" s="32">
        <f t="shared" si="42"/>
        <v>18239</v>
      </c>
      <c r="Z43" s="32">
        <f t="shared" ref="Z43:Z46" si="46">IFERROR(IF(VLOOKUP(P43,$C$8:$F$52,4,0)&lt;&gt;0,VLOOKUP(P43,C42:K97,9,0)/VLOOKUP(P43,C42:H97,6,0),0),"")</f>
        <v>104.22285714285714</v>
      </c>
      <c r="AA43" s="32">
        <f t="shared" si="26"/>
        <v>1740400</v>
      </c>
      <c r="AB43" s="51"/>
      <c r="AC43" s="36">
        <v>994513</v>
      </c>
      <c r="AD43" s="37">
        <v>69616</v>
      </c>
      <c r="AE43" s="49">
        <v>0.65</v>
      </c>
      <c r="AF43" s="38">
        <f t="shared" si="43"/>
        <v>10.47977476442197</v>
      </c>
      <c r="AG43" s="38">
        <f t="shared" si="44"/>
        <v>729.56</v>
      </c>
      <c r="AH43" s="38"/>
      <c r="AI43" s="185">
        <v>7</v>
      </c>
      <c r="AJ43" s="186">
        <v>26.8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5.75" customHeight="1">
      <c r="A44" s="4"/>
      <c r="B44" s="325"/>
      <c r="C44" s="50" t="str">
        <f t="shared" si="31"/>
        <v>12H00 / 18H00</v>
      </c>
      <c r="D44" s="42" t="str">
        <f t="shared" si="1"/>
        <v>SEG-DOM</v>
      </c>
      <c r="E44" s="42" t="str">
        <f t="shared" si="17"/>
        <v>12H-18H</v>
      </c>
      <c r="F44" s="25">
        <v>25</v>
      </c>
      <c r="G44" s="26"/>
      <c r="H44" s="106">
        <f t="shared" si="32"/>
        <v>6.8</v>
      </c>
      <c r="I44" s="106">
        <f t="shared" si="33"/>
        <v>23.9</v>
      </c>
      <c r="J44" s="28">
        <f t="shared" si="34"/>
        <v>67627</v>
      </c>
      <c r="K44" s="116">
        <f t="shared" si="35"/>
        <v>821.08</v>
      </c>
      <c r="L44" s="29">
        <f t="shared" si="36"/>
        <v>12.141304508554276</v>
      </c>
      <c r="M44" s="4"/>
      <c r="N44" s="4"/>
      <c r="O44" s="59"/>
      <c r="P44" s="60" t="s">
        <v>124</v>
      </c>
      <c r="Q44" s="44" t="s">
        <v>66</v>
      </c>
      <c r="R44" s="44" t="s">
        <v>110</v>
      </c>
      <c r="S44" s="107">
        <f t="shared" si="45"/>
        <v>205.27</v>
      </c>
      <c r="T44" s="107">
        <f t="shared" si="38"/>
        <v>533.702</v>
      </c>
      <c r="U44" s="117">
        <v>821.08</v>
      </c>
      <c r="V44" s="107">
        <f t="shared" si="39"/>
        <v>1231.6200000000001</v>
      </c>
      <c r="W44" s="107">
        <f t="shared" si="40"/>
        <v>1642.16</v>
      </c>
      <c r="X44" s="107">
        <f t="shared" si="41"/>
        <v>821.08</v>
      </c>
      <c r="Y44" s="32">
        <f t="shared" si="42"/>
        <v>20527</v>
      </c>
      <c r="Z44" s="32">
        <f t="shared" si="46"/>
        <v>120.74705882352941</v>
      </c>
      <c r="AA44" s="32">
        <f t="shared" si="26"/>
        <v>1690675</v>
      </c>
      <c r="AB44" s="51"/>
      <c r="AC44" s="36">
        <v>994513</v>
      </c>
      <c r="AD44" s="37">
        <v>67627</v>
      </c>
      <c r="AE44" s="49">
        <v>0.65</v>
      </c>
      <c r="AF44" s="38">
        <f t="shared" si="43"/>
        <v>12.141304508554276</v>
      </c>
      <c r="AG44" s="38">
        <f t="shared" si="44"/>
        <v>821.08</v>
      </c>
      <c r="AH44" s="38"/>
      <c r="AI44" s="185">
        <v>6.8</v>
      </c>
      <c r="AJ44" s="186">
        <v>23.9</v>
      </c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5.75" customHeight="1">
      <c r="A45" s="4"/>
      <c r="B45" s="325"/>
      <c r="C45" s="50" t="str">
        <f t="shared" si="31"/>
        <v>18H00 / ENCERRAMENTO</v>
      </c>
      <c r="D45" s="42" t="str">
        <f t="shared" si="1"/>
        <v>SEG-DOM</v>
      </c>
      <c r="E45" s="42" t="str">
        <f t="shared" si="17"/>
        <v>18H-24H</v>
      </c>
      <c r="F45" s="25"/>
      <c r="G45" s="26"/>
      <c r="H45" s="106">
        <f t="shared" si="32"/>
        <v>12.6</v>
      </c>
      <c r="I45" s="106">
        <f t="shared" si="33"/>
        <v>25.1</v>
      </c>
      <c r="J45" s="28">
        <f t="shared" si="34"/>
        <v>125309</v>
      </c>
      <c r="K45" s="116">
        <f t="shared" si="35"/>
        <v>2343.64</v>
      </c>
      <c r="L45" s="29">
        <f t="shared" si="36"/>
        <v>18.702886464659361</v>
      </c>
      <c r="M45" s="4"/>
      <c r="N45" s="4"/>
      <c r="O45" s="59"/>
      <c r="P45" s="62" t="s">
        <v>111</v>
      </c>
      <c r="Q45" s="44" t="s">
        <v>66</v>
      </c>
      <c r="R45" s="44" t="s">
        <v>112</v>
      </c>
      <c r="S45" s="107">
        <f t="shared" si="45"/>
        <v>585.91</v>
      </c>
      <c r="T45" s="107">
        <f t="shared" si="38"/>
        <v>1523.366</v>
      </c>
      <c r="U45" s="117">
        <v>2343.64</v>
      </c>
      <c r="V45" s="107">
        <f t="shared" si="39"/>
        <v>3515.46</v>
      </c>
      <c r="W45" s="107">
        <f t="shared" si="40"/>
        <v>4687.28</v>
      </c>
      <c r="X45" s="107">
        <f t="shared" si="41"/>
        <v>2343.64</v>
      </c>
      <c r="Y45" s="32">
        <f t="shared" si="42"/>
        <v>0</v>
      </c>
      <c r="Z45" s="32">
        <f t="shared" si="46"/>
        <v>0</v>
      </c>
      <c r="AA45" s="32">
        <f t="shared" si="26"/>
        <v>0</v>
      </c>
      <c r="AB45" s="51"/>
      <c r="AC45" s="36">
        <v>994513</v>
      </c>
      <c r="AD45" s="37">
        <v>125309</v>
      </c>
      <c r="AE45" s="49">
        <v>0.65</v>
      </c>
      <c r="AF45" s="38">
        <f t="shared" si="43"/>
        <v>18.702886464659361</v>
      </c>
      <c r="AG45" s="38">
        <f t="shared" si="44"/>
        <v>2343.64</v>
      </c>
      <c r="AH45" s="38"/>
      <c r="AI45" s="185">
        <v>12.6</v>
      </c>
      <c r="AJ45" s="186">
        <v>25.1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ht="15.75" customHeight="1">
      <c r="A46" s="4"/>
      <c r="B46" s="326"/>
      <c r="C46" s="50" t="str">
        <f t="shared" si="31"/>
        <v>ABERTURA / ENCERRAMENTO</v>
      </c>
      <c r="D46" s="42" t="str">
        <f t="shared" si="1"/>
        <v>SEG-DOM</v>
      </c>
      <c r="E46" s="42" t="str">
        <f t="shared" si="17"/>
        <v>7H-24H</v>
      </c>
      <c r="F46" s="25"/>
      <c r="G46" s="26"/>
      <c r="H46" s="106">
        <f t="shared" si="32"/>
        <v>9.4</v>
      </c>
      <c r="I46" s="106">
        <f t="shared" si="33"/>
        <v>26.3</v>
      </c>
      <c r="J46" s="28">
        <f t="shared" si="34"/>
        <v>93484</v>
      </c>
      <c r="K46" s="116">
        <f t="shared" si="35"/>
        <v>1701.96</v>
      </c>
      <c r="L46" s="29">
        <f t="shared" si="36"/>
        <v>18.205896196140515</v>
      </c>
      <c r="M46" s="4"/>
      <c r="N46" s="4"/>
      <c r="O46" s="63" t="s">
        <v>106</v>
      </c>
      <c r="P46" s="60" t="s">
        <v>113</v>
      </c>
      <c r="Q46" s="64" t="s">
        <v>66</v>
      </c>
      <c r="R46" s="44" t="s">
        <v>114</v>
      </c>
      <c r="S46" s="107">
        <f t="shared" si="45"/>
        <v>425.49</v>
      </c>
      <c r="T46" s="107">
        <f t="shared" si="38"/>
        <v>1106.2740000000001</v>
      </c>
      <c r="U46" s="117">
        <v>1701.96</v>
      </c>
      <c r="V46" s="107">
        <f t="shared" si="39"/>
        <v>2552.94</v>
      </c>
      <c r="W46" s="107">
        <f t="shared" si="40"/>
        <v>3403.92</v>
      </c>
      <c r="X46" s="107">
        <f t="shared" si="41"/>
        <v>1701.96</v>
      </c>
      <c r="Y46" s="32">
        <f t="shared" si="42"/>
        <v>0</v>
      </c>
      <c r="Z46" s="32">
        <f t="shared" si="46"/>
        <v>0</v>
      </c>
      <c r="AA46" s="32">
        <f t="shared" si="26"/>
        <v>0</v>
      </c>
      <c r="AC46" s="36">
        <v>994513</v>
      </c>
      <c r="AD46" s="152">
        <v>93484</v>
      </c>
      <c r="AE46" s="119">
        <v>0.65</v>
      </c>
      <c r="AF46" s="38">
        <f t="shared" si="43"/>
        <v>18.205896196140515</v>
      </c>
      <c r="AG46" s="119">
        <f t="shared" si="44"/>
        <v>1701.96</v>
      </c>
      <c r="AH46" s="38"/>
      <c r="AI46" s="187">
        <v>9.4</v>
      </c>
      <c r="AJ46" s="188">
        <v>26.3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ht="15.75" customHeight="1">
      <c r="A47" s="4"/>
      <c r="B47" s="65"/>
      <c r="C47" s="122" t="s">
        <v>115</v>
      </c>
      <c r="D47" s="189"/>
      <c r="E47" s="189"/>
      <c r="F47" s="189"/>
      <c r="G47" s="190">
        <f>1-K4/K3</f>
        <v>0</v>
      </c>
      <c r="H47" s="191"/>
      <c r="I47" s="191"/>
      <c r="J47" s="191"/>
      <c r="K47" s="192"/>
      <c r="L47" s="170"/>
      <c r="M47" s="4"/>
      <c r="N47" s="4"/>
      <c r="O47" s="4"/>
      <c r="P47" s="91"/>
      <c r="Q47" s="193"/>
      <c r="R47" s="89"/>
      <c r="S47" s="51"/>
      <c r="T47" s="177"/>
      <c r="U47" s="194"/>
      <c r="V47" s="129" t="str">
        <f t="shared" si="39"/>
        <v/>
      </c>
      <c r="W47" s="129" t="str">
        <f t="shared" si="40"/>
        <v/>
      </c>
      <c r="X47" s="129" t="str">
        <f t="shared" si="41"/>
        <v/>
      </c>
      <c r="Y47" s="129" t="str">
        <f t="shared" si="42"/>
        <v/>
      </c>
      <c r="Z47" s="129" t="str">
        <f>IFERROR(IF(VLOOKUP(P47,$C$8:$F$52,4,0)&lt;&gt;0,VLOOKUP(P47,C42:K53,9,0)/VLOOKUP(P47,C42:H53,6,0),0),"")</f>
        <v/>
      </c>
      <c r="AA47" s="129" t="str">
        <f t="shared" si="26"/>
        <v/>
      </c>
      <c r="AC47" s="131"/>
      <c r="AD47" s="131"/>
      <c r="AE47" s="132"/>
      <c r="AF47" s="132"/>
      <c r="AG47" s="132"/>
      <c r="AH47" s="132"/>
      <c r="AI47" s="132"/>
      <c r="AJ47" s="132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ht="15.75" customHeight="1">
      <c r="A48" s="4"/>
      <c r="B48" s="75"/>
      <c r="C48" s="133" t="s">
        <v>139</v>
      </c>
      <c r="D48" s="195"/>
      <c r="E48" s="195"/>
      <c r="F48" s="196"/>
      <c r="G48" s="196"/>
      <c r="H48" s="195"/>
      <c r="I48" s="195"/>
      <c r="J48" s="195"/>
      <c r="K48" s="197"/>
      <c r="L48" s="172"/>
      <c r="M48" s="4"/>
      <c r="N48" s="4"/>
      <c r="O48" s="163"/>
      <c r="R48" s="89"/>
      <c r="U48" s="198"/>
      <c r="V48" s="129"/>
      <c r="W48" s="129"/>
      <c r="X48" s="129"/>
      <c r="Y48" s="129"/>
      <c r="Z48" s="129"/>
      <c r="AA48" s="129"/>
      <c r="AB48" s="40"/>
      <c r="AC48" s="131"/>
      <c r="AD48" s="131"/>
      <c r="AE48" s="132"/>
      <c r="AF48" s="132"/>
      <c r="AG48" s="132"/>
      <c r="AH48" s="132"/>
      <c r="AI48" s="132"/>
      <c r="AJ48" s="132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</row>
    <row r="49" spans="1:56" ht="15.75" customHeight="1">
      <c r="A49" s="4"/>
      <c r="B49" s="75"/>
      <c r="C49" s="133" t="s">
        <v>126</v>
      </c>
      <c r="D49" s="195"/>
      <c r="E49" s="195"/>
      <c r="F49" s="196"/>
      <c r="G49" s="196"/>
      <c r="H49" s="195"/>
      <c r="I49" s="195"/>
      <c r="J49" s="195"/>
      <c r="K49" s="197"/>
      <c r="L49" s="172"/>
      <c r="M49" s="4"/>
      <c r="N49" s="4"/>
      <c r="O49" s="163"/>
      <c r="P49" s="40"/>
      <c r="Q49" s="40"/>
      <c r="R49" s="129"/>
      <c r="S49" s="129"/>
      <c r="T49" s="129"/>
      <c r="U49" s="198"/>
      <c r="V49" s="129"/>
      <c r="W49" s="129"/>
      <c r="X49" s="129"/>
      <c r="Y49" s="129"/>
      <c r="Z49" s="129"/>
      <c r="AA49" s="129"/>
      <c r="AB49" s="40"/>
      <c r="AC49" s="131"/>
      <c r="AD49" s="131"/>
      <c r="AE49" s="132"/>
      <c r="AF49" s="132"/>
      <c r="AG49" s="132"/>
      <c r="AH49" s="132"/>
      <c r="AI49" s="132"/>
      <c r="AJ49" s="132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</row>
    <row r="50" spans="1:56" ht="15.75" customHeight="1">
      <c r="A50" s="4"/>
      <c r="B50" s="75"/>
      <c r="C50" s="195"/>
      <c r="D50" s="195"/>
      <c r="E50" s="195"/>
      <c r="F50" s="196"/>
      <c r="G50" s="196"/>
      <c r="H50" s="195"/>
      <c r="I50" s="195"/>
      <c r="J50" s="195"/>
      <c r="K50" s="197"/>
      <c r="L50" s="172"/>
      <c r="M50" s="4"/>
      <c r="N50" s="4"/>
      <c r="O50" s="163"/>
      <c r="P50" s="40"/>
      <c r="Q50" s="40"/>
      <c r="R50" s="129"/>
      <c r="S50" s="129"/>
      <c r="T50" s="129"/>
      <c r="U50" s="158"/>
      <c r="V50" s="129"/>
      <c r="W50" s="129"/>
      <c r="X50" s="129"/>
      <c r="Y50" s="129"/>
      <c r="Z50" s="129"/>
      <c r="AA50" s="129"/>
      <c r="AB50" s="40"/>
      <c r="AC50" s="131"/>
      <c r="AD50" s="131"/>
      <c r="AE50" s="132"/>
      <c r="AF50" s="132"/>
      <c r="AG50" s="132"/>
      <c r="AH50" s="132"/>
      <c r="AI50" s="132"/>
      <c r="AJ50" s="132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</row>
    <row r="51" spans="1:56" ht="15.75" customHeight="1">
      <c r="A51" s="4"/>
      <c r="B51" s="75"/>
      <c r="C51" s="195"/>
      <c r="D51" s="195"/>
      <c r="E51" s="195"/>
      <c r="F51" s="196"/>
      <c r="G51" s="196"/>
      <c r="H51" s="195"/>
      <c r="I51" s="195"/>
      <c r="J51" s="195"/>
      <c r="K51" s="197"/>
      <c r="L51" s="172"/>
      <c r="M51" s="4"/>
      <c r="N51" s="4"/>
      <c r="O51" s="163"/>
      <c r="P51" s="40"/>
      <c r="Q51" s="114"/>
      <c r="R51" s="129"/>
      <c r="S51" s="129"/>
      <c r="T51" s="129"/>
      <c r="U51" s="198"/>
      <c r="V51" s="129"/>
      <c r="W51" s="129"/>
      <c r="X51" s="129"/>
      <c r="Y51" s="129"/>
      <c r="Z51" s="129"/>
      <c r="AA51" s="129"/>
      <c r="AB51" s="40"/>
      <c r="AC51" s="131"/>
      <c r="AD51" s="131"/>
      <c r="AE51" s="132"/>
      <c r="AF51" s="132"/>
      <c r="AG51" s="132"/>
      <c r="AH51" s="132"/>
      <c r="AI51" s="132"/>
      <c r="AJ51" s="132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</row>
    <row r="52" spans="1:56" ht="15.75" customHeight="1">
      <c r="A52" s="4"/>
      <c r="B52" s="85"/>
      <c r="C52" s="173"/>
      <c r="D52" s="173"/>
      <c r="E52" s="173"/>
      <c r="F52" s="174"/>
      <c r="G52" s="174"/>
      <c r="H52" s="173"/>
      <c r="I52" s="173"/>
      <c r="J52" s="173"/>
      <c r="K52" s="175"/>
      <c r="L52" s="176"/>
      <c r="M52" s="4"/>
      <c r="N52" s="4"/>
      <c r="O52" s="163"/>
      <c r="P52" s="40"/>
      <c r="Q52" s="114"/>
      <c r="R52" s="129"/>
      <c r="S52" s="129" t="str">
        <f>IF(U52="","",(U52*0.375))</f>
        <v/>
      </c>
      <c r="T52" s="129" t="str">
        <f>IF(U52="","",(U52*0.75))</f>
        <v/>
      </c>
      <c r="U52" s="198"/>
      <c r="V52" s="129" t="str">
        <f>IF(U52="","",(U52*1.5))</f>
        <v/>
      </c>
      <c r="W52" s="129" t="str">
        <f>IF(U52="","",(U52*2))</f>
        <v/>
      </c>
      <c r="X52" s="129" t="str">
        <f>IFERROR(VLOOKUP(#REF!,$C$8:$K$52,9,0)-((VLOOKUP(#REF!,$C$8:$G$52,5,0)/100)*VLOOKUP(#REF!,$C$8:$K$52,9,0)),"")</f>
        <v/>
      </c>
      <c r="Y52" s="129" t="str">
        <f>IFERROR(X52*VLOOKUP(#REF!,$C$8:$F$52,4,0),"")</f>
        <v/>
      </c>
      <c r="Z52" s="129" t="str">
        <f>IFERROR(IF(VLOOKUP(#REF!,$C$8:$F$52,4,0)&lt;&gt;0,VLOOKUP(#REF!,C53:K53,9,0)/VLOOKUP(#REF!,C53:H53,6,0),0),"")</f>
        <v/>
      </c>
      <c r="AA52" s="129" t="str">
        <f>IFERROR(IF(VLOOKUP(#REF!,$C$8:$F$52,4,0)&lt;&gt;0,AD52*VLOOKUP(#REF!,$C$8:$F$52,4,0),0),"")</f>
        <v/>
      </c>
      <c r="AB52" s="114"/>
      <c r="AC52" s="131"/>
      <c r="AD52" s="131"/>
      <c r="AE52" s="132"/>
      <c r="AF52" s="132" t="str">
        <f>IFERROR(AG52*1000/VLOOKUP(#REF!,$C$8:$J$52,8,0),"")</f>
        <v/>
      </c>
      <c r="AG52" s="132" t="str">
        <f>IFERROR(VLOOKUP(#REF!,$C$8:$K$52,9,0)-(VLOOKUP(#REF!,$C$8:$K$52,9,0)*VLOOKUP(#REF!,$C$8:$K$52,5,0)%),"")</f>
        <v/>
      </c>
      <c r="AH52" s="132" t="str">
        <f>IFERROR(AG52/VLOOKUP(#REF!,C53:H53,6,0),"")</f>
        <v/>
      </c>
      <c r="AI52" s="132"/>
      <c r="AJ52" s="132"/>
      <c r="AK52" s="114"/>
      <c r="AL52" s="114"/>
      <c r="AM52" s="114"/>
      <c r="AN52" s="114"/>
      <c r="AO52" s="114"/>
      <c r="AP52" s="114"/>
      <c r="AQ52" s="114"/>
      <c r="AR52" s="114"/>
      <c r="AS52" s="114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</row>
    <row r="53" spans="1:56" ht="15.75" customHeight="1">
      <c r="A53" s="4"/>
      <c r="B53" s="127"/>
      <c r="C53" s="51"/>
      <c r="D53" s="51"/>
      <c r="E53" s="51"/>
      <c r="F53" s="51"/>
      <c r="G53" s="90"/>
      <c r="H53" s="51"/>
      <c r="I53" s="51"/>
      <c r="J53" s="51"/>
      <c r="K53" s="51"/>
      <c r="L53" s="51"/>
      <c r="M53" s="4"/>
      <c r="N53" s="4"/>
      <c r="O53" s="4"/>
      <c r="P53" s="40"/>
      <c r="Q53" s="157"/>
      <c r="R53" s="171"/>
      <c r="S53" s="158"/>
      <c r="T53" s="158"/>
      <c r="U53" s="158"/>
      <c r="V53" s="158"/>
      <c r="W53" s="158"/>
      <c r="X53" s="158"/>
      <c r="Y53" s="158"/>
      <c r="Z53" s="158"/>
      <c r="AA53" s="158"/>
      <c r="AB53" s="114"/>
      <c r="AC53" s="158"/>
      <c r="AD53" s="158"/>
      <c r="AE53" s="159"/>
      <c r="AF53" s="159"/>
      <c r="AG53" s="159"/>
      <c r="AH53" s="159"/>
      <c r="AI53" s="159"/>
      <c r="AJ53" s="159"/>
      <c r="AK53" s="114"/>
      <c r="AL53" s="114"/>
      <c r="AM53" s="114"/>
      <c r="AN53" s="114"/>
      <c r="AO53" s="114"/>
      <c r="AP53" s="114"/>
      <c r="AQ53" s="114"/>
      <c r="AR53" s="114"/>
      <c r="AS53" s="114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</row>
    <row r="54" spans="1:56" ht="15.75" customHeight="1">
      <c r="A54" s="4"/>
      <c r="B54" s="51"/>
      <c r="C54" s="51"/>
      <c r="D54" s="51"/>
      <c r="E54" s="51"/>
      <c r="F54" s="51"/>
      <c r="G54" s="90"/>
      <c r="H54" s="51"/>
      <c r="I54" s="51"/>
      <c r="J54" s="51"/>
      <c r="K54" s="51"/>
      <c r="L54" s="51"/>
      <c r="M54" s="4"/>
      <c r="N54" s="4"/>
      <c r="O54" s="51"/>
      <c r="P54" s="91"/>
      <c r="Q54" s="93"/>
      <c r="R54" s="89"/>
      <c r="S54" s="51"/>
      <c r="T54" s="51"/>
      <c r="U54" s="4"/>
      <c r="V54" s="4"/>
      <c r="W54" s="4"/>
      <c r="X54" s="4"/>
      <c r="Y54" s="4"/>
      <c r="Z54" s="4"/>
      <c r="AA54" s="4"/>
      <c r="AC54" s="4"/>
      <c r="AD54" s="4"/>
      <c r="AE54" s="81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ht="15.75" customHeight="1">
      <c r="A55" s="4"/>
      <c r="B55" s="51"/>
      <c r="C55" s="51"/>
      <c r="D55" s="51"/>
      <c r="E55" s="51"/>
      <c r="F55" s="51"/>
      <c r="G55" s="90"/>
      <c r="H55" s="51"/>
      <c r="I55" s="51"/>
      <c r="J55" s="51"/>
      <c r="K55" s="51"/>
      <c r="L55" s="51"/>
      <c r="M55" s="4"/>
      <c r="N55" s="4"/>
      <c r="O55" s="51"/>
      <c r="P55" s="91"/>
      <c r="Q55" s="93"/>
      <c r="R55" s="89"/>
      <c r="S55" s="51"/>
      <c r="T55" s="51"/>
      <c r="U55" s="4"/>
      <c r="V55" s="4"/>
      <c r="W55" s="4"/>
      <c r="X55" s="4"/>
      <c r="Y55" s="4"/>
      <c r="Z55" s="4"/>
      <c r="AA55" s="4"/>
      <c r="AC55" s="4"/>
      <c r="AD55" s="4"/>
      <c r="AE55" s="81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15.75" customHeight="1">
      <c r="A56" s="4"/>
      <c r="B56" s="51"/>
      <c r="C56" s="51"/>
      <c r="D56" s="51"/>
      <c r="E56" s="51"/>
      <c r="F56" s="51"/>
      <c r="G56" s="90"/>
      <c r="H56" s="51"/>
      <c r="I56" s="51"/>
      <c r="J56" s="51"/>
      <c r="K56" s="51"/>
      <c r="L56" s="51"/>
      <c r="M56" s="4"/>
      <c r="N56" s="4"/>
      <c r="O56" s="51"/>
      <c r="P56" s="91"/>
      <c r="Q56" s="93"/>
      <c r="R56" s="89"/>
      <c r="S56" s="51"/>
      <c r="T56" s="51"/>
      <c r="U56" s="4"/>
      <c r="V56" s="4"/>
      <c r="W56" s="4"/>
      <c r="X56" s="4"/>
      <c r="Y56" s="4"/>
      <c r="Z56" s="4"/>
      <c r="AA56" s="4"/>
      <c r="AC56" s="4"/>
      <c r="AD56" s="4"/>
      <c r="AE56" s="81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ht="15.75" customHeight="1">
      <c r="A57" s="4"/>
      <c r="B57" s="51"/>
      <c r="C57" s="51"/>
      <c r="D57" s="51"/>
      <c r="E57" s="51"/>
      <c r="F57" s="51"/>
      <c r="G57" s="90"/>
      <c r="H57" s="51"/>
      <c r="I57" s="51"/>
      <c r="J57" s="51"/>
      <c r="K57" s="51"/>
      <c r="L57" s="51"/>
      <c r="M57" s="4"/>
      <c r="N57" s="4"/>
      <c r="O57" s="51"/>
      <c r="P57" s="91"/>
      <c r="Q57" s="93"/>
      <c r="R57" s="89"/>
      <c r="S57" s="51"/>
      <c r="T57" s="51"/>
      <c r="U57" s="4"/>
      <c r="V57" s="4"/>
      <c r="W57" s="4"/>
      <c r="X57" s="4"/>
      <c r="Y57" s="4"/>
      <c r="Z57" s="4"/>
      <c r="AA57" s="4"/>
      <c r="AC57" s="4"/>
      <c r="AD57" s="4"/>
      <c r="AE57" s="81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ht="15.75" customHeight="1">
      <c r="A58" s="4"/>
      <c r="B58" s="51"/>
      <c r="C58" s="51"/>
      <c r="D58" s="51"/>
      <c r="E58" s="51"/>
      <c r="F58" s="51"/>
      <c r="G58" s="90"/>
      <c r="H58" s="51"/>
      <c r="I58" s="51"/>
      <c r="J58" s="51"/>
      <c r="K58" s="51"/>
      <c r="L58" s="51"/>
      <c r="M58" s="4"/>
      <c r="N58" s="4"/>
      <c r="O58" s="51"/>
      <c r="P58" s="91"/>
      <c r="Q58" s="93"/>
      <c r="R58" s="89"/>
      <c r="S58" s="51"/>
      <c r="T58" s="51"/>
      <c r="U58" s="4"/>
      <c r="V58" s="4"/>
      <c r="W58" s="4"/>
      <c r="X58" s="4"/>
      <c r="Y58" s="4"/>
      <c r="Z58" s="4"/>
      <c r="AA58" s="4"/>
      <c r="AC58" s="4"/>
      <c r="AD58" s="4"/>
      <c r="AE58" s="81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ht="15.75" customHeight="1">
      <c r="A59" s="4"/>
      <c r="B59" s="51"/>
      <c r="C59" s="51"/>
      <c r="D59" s="51"/>
      <c r="E59" s="51"/>
      <c r="F59" s="51"/>
      <c r="G59" s="90"/>
      <c r="H59" s="51"/>
      <c r="I59" s="51"/>
      <c r="J59" s="51"/>
      <c r="K59" s="51"/>
      <c r="L59" s="51"/>
      <c r="M59" s="4"/>
      <c r="N59" s="4"/>
      <c r="O59" s="51"/>
      <c r="P59" s="91"/>
      <c r="Q59" s="93"/>
      <c r="R59" s="89"/>
      <c r="S59" s="51"/>
      <c r="T59" s="51"/>
      <c r="U59" s="4"/>
      <c r="V59" s="4"/>
      <c r="W59" s="4"/>
      <c r="X59" s="4"/>
      <c r="Y59" s="4"/>
      <c r="Z59" s="4"/>
      <c r="AA59" s="4"/>
      <c r="AC59" s="4"/>
      <c r="AD59" s="4"/>
      <c r="AE59" s="81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ht="15.75" customHeight="1">
      <c r="A60" s="4"/>
      <c r="B60" s="51"/>
      <c r="C60" s="51"/>
      <c r="D60" s="51"/>
      <c r="E60" s="51"/>
      <c r="F60" s="51"/>
      <c r="G60" s="90"/>
      <c r="H60" s="51"/>
      <c r="I60" s="51"/>
      <c r="J60" s="51"/>
      <c r="K60" s="51"/>
      <c r="L60" s="51"/>
      <c r="M60" s="4"/>
      <c r="N60" s="4"/>
      <c r="O60" s="51"/>
      <c r="P60" s="91"/>
      <c r="Q60" s="93"/>
      <c r="R60" s="89"/>
      <c r="S60" s="51"/>
      <c r="T60" s="51"/>
      <c r="U60" s="4"/>
      <c r="V60" s="4"/>
      <c r="W60" s="4"/>
      <c r="X60" s="4"/>
      <c r="Y60" s="4"/>
      <c r="Z60" s="4"/>
      <c r="AA60" s="4"/>
      <c r="AC60" s="4"/>
      <c r="AD60" s="4"/>
      <c r="AE60" s="81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ht="15.75" customHeight="1">
      <c r="A61" s="4"/>
      <c r="B61" s="51"/>
      <c r="C61" s="51"/>
      <c r="D61" s="51"/>
      <c r="E61" s="51"/>
      <c r="F61" s="51"/>
      <c r="G61" s="90"/>
      <c r="H61" s="51"/>
      <c r="I61" s="51"/>
      <c r="J61" s="51"/>
      <c r="K61" s="51"/>
      <c r="L61" s="51"/>
      <c r="M61" s="4"/>
      <c r="N61" s="4"/>
      <c r="O61" s="51"/>
      <c r="P61" s="91"/>
      <c r="Q61" s="93"/>
      <c r="R61" s="89"/>
      <c r="S61" s="51"/>
      <c r="T61" s="51"/>
      <c r="U61" s="4"/>
      <c r="V61" s="4"/>
      <c r="W61" s="4"/>
      <c r="X61" s="4"/>
      <c r="Y61" s="4"/>
      <c r="Z61" s="4"/>
      <c r="AA61" s="4"/>
      <c r="AC61" s="4"/>
      <c r="AD61" s="4"/>
      <c r="AE61" s="81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ht="15.75" customHeight="1">
      <c r="A62" s="4"/>
      <c r="B62" s="51"/>
      <c r="C62" s="51"/>
      <c r="D62" s="51"/>
      <c r="E62" s="51"/>
      <c r="F62" s="51"/>
      <c r="G62" s="90"/>
      <c r="H62" s="51"/>
      <c r="I62" s="51"/>
      <c r="J62" s="51"/>
      <c r="K62" s="51"/>
      <c r="L62" s="51"/>
      <c r="M62" s="4"/>
      <c r="N62" s="4"/>
      <c r="O62" s="51"/>
      <c r="P62" s="91"/>
      <c r="Q62" s="93"/>
      <c r="R62" s="89"/>
      <c r="S62" s="51"/>
      <c r="T62" s="51"/>
      <c r="U62" s="4"/>
      <c r="V62" s="4"/>
      <c r="W62" s="4"/>
      <c r="X62" s="4"/>
      <c r="Y62" s="4"/>
      <c r="Z62" s="4"/>
      <c r="AA62" s="4"/>
      <c r="AC62" s="4"/>
      <c r="AD62" s="4"/>
      <c r="AE62" s="81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ht="15.75" customHeight="1">
      <c r="A63" s="4"/>
      <c r="B63" s="51"/>
      <c r="C63" s="51"/>
      <c r="D63" s="51"/>
      <c r="E63" s="51"/>
      <c r="F63" s="51"/>
      <c r="G63" s="90"/>
      <c r="H63" s="51"/>
      <c r="I63" s="51"/>
      <c r="J63" s="51"/>
      <c r="K63" s="51"/>
      <c r="L63" s="51"/>
      <c r="M63" s="4"/>
      <c r="N63" s="4"/>
      <c r="O63" s="51"/>
      <c r="P63" s="91"/>
      <c r="Q63" s="93"/>
      <c r="R63" s="89"/>
      <c r="S63" s="51"/>
      <c r="T63" s="51"/>
      <c r="U63" s="4"/>
      <c r="V63" s="4"/>
      <c r="W63" s="4"/>
      <c r="X63" s="4"/>
      <c r="Y63" s="4"/>
      <c r="Z63" s="4"/>
      <c r="AA63" s="4"/>
      <c r="AC63" s="4"/>
      <c r="AD63" s="4"/>
      <c r="AE63" s="81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ht="15.75" customHeight="1">
      <c r="A64" s="4"/>
      <c r="B64" s="51"/>
      <c r="C64" s="51"/>
      <c r="D64" s="51"/>
      <c r="E64" s="51"/>
      <c r="F64" s="51"/>
      <c r="G64" s="90"/>
      <c r="H64" s="51"/>
      <c r="I64" s="51"/>
      <c r="J64" s="51"/>
      <c r="K64" s="51"/>
      <c r="L64" s="51"/>
      <c r="M64" s="4"/>
      <c r="N64" s="4"/>
      <c r="O64" s="51"/>
      <c r="P64" s="91"/>
      <c r="Q64" s="93"/>
      <c r="R64" s="89"/>
      <c r="S64" s="51"/>
      <c r="T64" s="51"/>
      <c r="U64" s="4"/>
      <c r="V64" s="4"/>
      <c r="W64" s="4"/>
      <c r="X64" s="4"/>
      <c r="Y64" s="4"/>
      <c r="Z64" s="4"/>
      <c r="AA64" s="4"/>
      <c r="AC64" s="4"/>
      <c r="AD64" s="4"/>
      <c r="AE64" s="81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ht="15.75" customHeight="1">
      <c r="A65" s="4"/>
      <c r="B65" s="51"/>
      <c r="C65" s="51"/>
      <c r="D65" s="51"/>
      <c r="E65" s="51"/>
      <c r="F65" s="51"/>
      <c r="G65" s="90"/>
      <c r="H65" s="51"/>
      <c r="I65" s="51"/>
      <c r="J65" s="51"/>
      <c r="K65" s="51"/>
      <c r="L65" s="51"/>
      <c r="M65" s="4"/>
      <c r="N65" s="4"/>
      <c r="O65" s="51"/>
      <c r="P65" s="91"/>
      <c r="Q65" s="93"/>
      <c r="R65" s="89"/>
      <c r="S65" s="51"/>
      <c r="T65" s="51"/>
      <c r="U65" s="4"/>
      <c r="V65" s="4"/>
      <c r="W65" s="4"/>
      <c r="X65" s="4"/>
      <c r="Y65" s="4"/>
      <c r="Z65" s="4"/>
      <c r="AA65" s="4"/>
      <c r="AC65" s="4"/>
      <c r="AD65" s="4"/>
      <c r="AE65" s="81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ht="15.75" customHeight="1">
      <c r="A66" s="4"/>
      <c r="B66" s="51"/>
      <c r="C66" s="51"/>
      <c r="D66" s="51"/>
      <c r="E66" s="51"/>
      <c r="F66" s="51"/>
      <c r="G66" s="90"/>
      <c r="H66" s="51"/>
      <c r="I66" s="51"/>
      <c r="J66" s="51"/>
      <c r="K66" s="51"/>
      <c r="L66" s="51"/>
      <c r="M66" s="4"/>
      <c r="N66" s="4"/>
      <c r="O66" s="51"/>
      <c r="P66" s="91"/>
      <c r="Q66" s="93"/>
      <c r="R66" s="89"/>
      <c r="S66" s="51"/>
      <c r="T66" s="51"/>
      <c r="U66" s="4"/>
      <c r="V66" s="4"/>
      <c r="W66" s="4"/>
      <c r="X66" s="4"/>
      <c r="Y66" s="4"/>
      <c r="Z66" s="4"/>
      <c r="AA66" s="4"/>
      <c r="AC66" s="4"/>
      <c r="AD66" s="4"/>
      <c r="AE66" s="81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1:56" ht="15.75" customHeight="1">
      <c r="A67" s="4"/>
      <c r="B67" s="51"/>
      <c r="C67" s="51"/>
      <c r="D67" s="51"/>
      <c r="E67" s="51"/>
      <c r="F67" s="51"/>
      <c r="G67" s="90"/>
      <c r="H67" s="51"/>
      <c r="I67" s="51"/>
      <c r="J67" s="51"/>
      <c r="K67" s="51"/>
      <c r="L67" s="51"/>
      <c r="M67" s="4"/>
      <c r="N67" s="4"/>
      <c r="O67" s="51"/>
      <c r="P67" s="91"/>
      <c r="Q67" s="93"/>
      <c r="R67" s="89"/>
      <c r="S67" s="51"/>
      <c r="T67" s="51"/>
      <c r="U67" s="4"/>
      <c r="V67" s="4"/>
      <c r="W67" s="4"/>
      <c r="X67" s="4"/>
      <c r="Y67" s="4"/>
      <c r="Z67" s="4"/>
      <c r="AA67" s="4"/>
      <c r="AC67" s="4"/>
      <c r="AD67" s="4"/>
      <c r="AE67" s="81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ht="15.75" customHeight="1">
      <c r="A68" s="4"/>
      <c r="B68" s="51"/>
      <c r="C68" s="51"/>
      <c r="D68" s="51"/>
      <c r="E68" s="51"/>
      <c r="F68" s="51"/>
      <c r="G68" s="90"/>
      <c r="H68" s="51"/>
      <c r="I68" s="51"/>
      <c r="J68" s="51"/>
      <c r="K68" s="51"/>
      <c r="L68" s="51"/>
      <c r="M68" s="4"/>
      <c r="N68" s="4"/>
      <c r="O68" s="51"/>
      <c r="P68" s="91"/>
      <c r="Q68" s="93"/>
      <c r="R68" s="89"/>
      <c r="S68" s="51"/>
      <c r="T68" s="51"/>
      <c r="U68" s="4"/>
      <c r="V68" s="4"/>
      <c r="W68" s="4"/>
      <c r="X68" s="4"/>
      <c r="Y68" s="4"/>
      <c r="Z68" s="4"/>
      <c r="AA68" s="4"/>
      <c r="AC68" s="4"/>
      <c r="AD68" s="4"/>
      <c r="AE68" s="81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ht="15.75" customHeight="1">
      <c r="A69" s="4"/>
      <c r="B69" s="51"/>
      <c r="C69" s="51"/>
      <c r="D69" s="51"/>
      <c r="E69" s="51"/>
      <c r="F69" s="51"/>
      <c r="G69" s="90"/>
      <c r="H69" s="51"/>
      <c r="I69" s="51"/>
      <c r="J69" s="51"/>
      <c r="K69" s="51"/>
      <c r="L69" s="51"/>
      <c r="M69" s="4"/>
      <c r="N69" s="4"/>
      <c r="O69" s="51"/>
      <c r="P69" s="91"/>
      <c r="Q69" s="93"/>
      <c r="R69" s="89"/>
      <c r="S69" s="51"/>
      <c r="T69" s="51"/>
      <c r="U69" s="4"/>
      <c r="V69" s="4"/>
      <c r="W69" s="4"/>
      <c r="X69" s="4"/>
      <c r="Y69" s="4"/>
      <c r="Z69" s="4"/>
      <c r="AA69" s="4"/>
      <c r="AC69" s="4"/>
      <c r="AD69" s="4"/>
      <c r="AE69" s="81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56" ht="15.75" customHeight="1">
      <c r="A70" s="4"/>
      <c r="B70" s="51"/>
      <c r="C70" s="51"/>
      <c r="D70" s="51"/>
      <c r="E70" s="51"/>
      <c r="F70" s="51"/>
      <c r="G70" s="90"/>
      <c r="H70" s="51"/>
      <c r="I70" s="51"/>
      <c r="J70" s="51"/>
      <c r="K70" s="51"/>
      <c r="L70" s="51"/>
      <c r="M70" s="4"/>
      <c r="N70" s="4"/>
      <c r="O70" s="51"/>
      <c r="P70" s="91"/>
      <c r="Q70" s="93"/>
      <c r="R70" s="89"/>
      <c r="S70" s="51"/>
      <c r="T70" s="51"/>
      <c r="U70" s="4"/>
      <c r="V70" s="4"/>
      <c r="W70" s="4"/>
      <c r="X70" s="4"/>
      <c r="Y70" s="4"/>
      <c r="Z70" s="4"/>
      <c r="AA70" s="4"/>
      <c r="AC70" s="4"/>
      <c r="AD70" s="4"/>
      <c r="AE70" s="81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56" ht="15.75" customHeight="1">
      <c r="A71" s="4"/>
      <c r="B71" s="51"/>
      <c r="C71" s="51"/>
      <c r="D71" s="51"/>
      <c r="E71" s="51"/>
      <c r="F71" s="51"/>
      <c r="G71" s="90"/>
      <c r="H71" s="51"/>
      <c r="I71" s="51"/>
      <c r="J71" s="51"/>
      <c r="K71" s="51"/>
      <c r="L71" s="51"/>
      <c r="M71" s="4"/>
      <c r="N71" s="4"/>
      <c r="O71" s="51"/>
      <c r="P71" s="91"/>
      <c r="Q71" s="93"/>
      <c r="R71" s="89"/>
      <c r="S71" s="51"/>
      <c r="T71" s="51"/>
      <c r="U71" s="4"/>
      <c r="V71" s="4"/>
      <c r="W71" s="4"/>
      <c r="X71" s="4"/>
      <c r="Y71" s="4"/>
      <c r="Z71" s="4"/>
      <c r="AA71" s="4"/>
      <c r="AC71" s="4"/>
      <c r="AD71" s="4"/>
      <c r="AE71" s="81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6" ht="15.75" customHeight="1">
      <c r="A72" s="4"/>
      <c r="B72" s="51"/>
      <c r="C72" s="51"/>
      <c r="D72" s="51"/>
      <c r="E72" s="51"/>
      <c r="F72" s="51"/>
      <c r="G72" s="90"/>
      <c r="H72" s="51"/>
      <c r="I72" s="51"/>
      <c r="J72" s="51"/>
      <c r="K72" s="51"/>
      <c r="L72" s="51"/>
      <c r="M72" s="4"/>
      <c r="N72" s="4"/>
      <c r="O72" s="51"/>
      <c r="P72" s="91"/>
      <c r="Q72" s="93"/>
      <c r="R72" s="89"/>
      <c r="S72" s="51"/>
      <c r="T72" s="51"/>
      <c r="U72" s="4"/>
      <c r="V72" s="4"/>
      <c r="W72" s="4"/>
      <c r="X72" s="4"/>
      <c r="Y72" s="4"/>
      <c r="Z72" s="4"/>
      <c r="AA72" s="4"/>
      <c r="AC72" s="4"/>
      <c r="AD72" s="4"/>
      <c r="AE72" s="81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6" ht="15.75" customHeight="1">
      <c r="A73" s="4"/>
      <c r="B73" s="51"/>
      <c r="C73" s="51"/>
      <c r="D73" s="51"/>
      <c r="E73" s="51"/>
      <c r="F73" s="51"/>
      <c r="G73" s="90"/>
      <c r="H73" s="51"/>
      <c r="I73" s="51"/>
      <c r="J73" s="51"/>
      <c r="K73" s="51"/>
      <c r="L73" s="51"/>
      <c r="M73" s="4"/>
      <c r="N73" s="4"/>
      <c r="O73" s="51"/>
      <c r="P73" s="91"/>
      <c r="Q73" s="93"/>
      <c r="R73" s="89"/>
      <c r="S73" s="51"/>
      <c r="T73" s="51"/>
      <c r="U73" s="4"/>
      <c r="V73" s="4"/>
      <c r="W73" s="4"/>
      <c r="X73" s="4"/>
      <c r="Y73" s="4"/>
      <c r="Z73" s="4"/>
      <c r="AA73" s="4"/>
      <c r="AC73" s="4"/>
      <c r="AD73" s="4"/>
      <c r="AE73" s="81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6" ht="15.75" customHeight="1">
      <c r="A74" s="4"/>
      <c r="B74" s="51"/>
      <c r="C74" s="51"/>
      <c r="D74" s="51"/>
      <c r="E74" s="51"/>
      <c r="F74" s="51"/>
      <c r="G74" s="90"/>
      <c r="H74" s="51"/>
      <c r="I74" s="51"/>
      <c r="J74" s="51"/>
      <c r="K74" s="51"/>
      <c r="L74" s="51"/>
      <c r="M74" s="4"/>
      <c r="N74" s="4"/>
      <c r="O74" s="51"/>
      <c r="P74" s="91"/>
      <c r="Q74" s="93"/>
      <c r="R74" s="89"/>
      <c r="S74" s="51"/>
      <c r="T74" s="51"/>
      <c r="U74" s="4"/>
      <c r="V74" s="4"/>
      <c r="W74" s="4"/>
      <c r="X74" s="4"/>
      <c r="Y74" s="4"/>
      <c r="Z74" s="4"/>
      <c r="AA74" s="4"/>
      <c r="AC74" s="4"/>
      <c r="AD74" s="4"/>
      <c r="AE74" s="81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ht="15.75" customHeight="1">
      <c r="A75" s="4"/>
      <c r="B75" s="51"/>
      <c r="C75" s="51"/>
      <c r="D75" s="51"/>
      <c r="E75" s="51"/>
      <c r="F75" s="51"/>
      <c r="G75" s="90"/>
      <c r="H75" s="51"/>
      <c r="I75" s="51"/>
      <c r="J75" s="51"/>
      <c r="K75" s="51"/>
      <c r="L75" s="51"/>
      <c r="M75" s="4"/>
      <c r="N75" s="4"/>
      <c r="O75" s="51"/>
      <c r="P75" s="91"/>
      <c r="Q75" s="93"/>
      <c r="R75" s="89"/>
      <c r="S75" s="51"/>
      <c r="T75" s="51"/>
      <c r="U75" s="4"/>
      <c r="V75" s="4"/>
      <c r="W75" s="4"/>
      <c r="X75" s="4"/>
      <c r="Y75" s="4"/>
      <c r="Z75" s="4"/>
      <c r="AA75" s="4"/>
      <c r="AC75" s="4"/>
      <c r="AD75" s="4"/>
      <c r="AE75" s="81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6" ht="15.75" customHeight="1">
      <c r="A76" s="4"/>
      <c r="B76" s="51"/>
      <c r="C76" s="51"/>
      <c r="D76" s="51"/>
      <c r="E76" s="51"/>
      <c r="F76" s="51"/>
      <c r="G76" s="90"/>
      <c r="H76" s="51"/>
      <c r="I76" s="51"/>
      <c r="J76" s="51"/>
      <c r="K76" s="51"/>
      <c r="L76" s="51"/>
      <c r="M76" s="4"/>
      <c r="N76" s="4"/>
      <c r="O76" s="51"/>
      <c r="P76" s="91"/>
      <c r="Q76" s="93"/>
      <c r="R76" s="89"/>
      <c r="S76" s="51"/>
      <c r="T76" s="51"/>
      <c r="U76" s="4"/>
      <c r="V76" s="4"/>
      <c r="W76" s="4"/>
      <c r="X76" s="4"/>
      <c r="Y76" s="4"/>
      <c r="Z76" s="4"/>
      <c r="AA76" s="4"/>
      <c r="AC76" s="4"/>
      <c r="AD76" s="4"/>
      <c r="AE76" s="81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6" ht="15.75" customHeight="1">
      <c r="A77" s="4"/>
      <c r="B77" s="51"/>
      <c r="C77" s="51"/>
      <c r="D77" s="51"/>
      <c r="E77" s="51"/>
      <c r="F77" s="51"/>
      <c r="G77" s="90"/>
      <c r="H77" s="51"/>
      <c r="I77" s="51"/>
      <c r="J77" s="51"/>
      <c r="K77" s="51"/>
      <c r="L77" s="51"/>
      <c r="M77" s="4"/>
      <c r="N77" s="4"/>
      <c r="O77" s="51"/>
      <c r="P77" s="91"/>
      <c r="Q77" s="93"/>
      <c r="R77" s="89"/>
      <c r="S77" s="51"/>
      <c r="T77" s="51"/>
      <c r="U77" s="4"/>
      <c r="V77" s="4"/>
      <c r="W77" s="4"/>
      <c r="X77" s="4"/>
      <c r="Y77" s="4"/>
      <c r="Z77" s="4"/>
      <c r="AA77" s="4"/>
      <c r="AC77" s="4"/>
      <c r="AD77" s="4"/>
      <c r="AE77" s="81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6" ht="15.75" customHeight="1">
      <c r="A78" s="4"/>
      <c r="B78" s="51"/>
      <c r="C78" s="51"/>
      <c r="D78" s="51"/>
      <c r="E78" s="51"/>
      <c r="F78" s="51"/>
      <c r="G78" s="90"/>
      <c r="H78" s="51"/>
      <c r="I78" s="51"/>
      <c r="J78" s="51"/>
      <c r="K78" s="51"/>
      <c r="L78" s="51"/>
      <c r="M78" s="4"/>
      <c r="N78" s="4"/>
      <c r="O78" s="51"/>
      <c r="P78" s="91"/>
      <c r="Q78" s="93"/>
      <c r="R78" s="89"/>
      <c r="S78" s="51"/>
      <c r="T78" s="51"/>
      <c r="U78" s="4"/>
      <c r="V78" s="4"/>
      <c r="W78" s="4"/>
      <c r="X78" s="4"/>
      <c r="Y78" s="4"/>
      <c r="Z78" s="4"/>
      <c r="AA78" s="4"/>
      <c r="AC78" s="4"/>
      <c r="AD78" s="4"/>
      <c r="AE78" s="81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6" ht="15.75" customHeight="1">
      <c r="A79" s="4"/>
      <c r="B79" s="51"/>
      <c r="C79" s="51"/>
      <c r="D79" s="51"/>
      <c r="E79" s="51"/>
      <c r="F79" s="51"/>
      <c r="G79" s="90"/>
      <c r="H79" s="51"/>
      <c r="I79" s="51"/>
      <c r="J79" s="51"/>
      <c r="K79" s="51"/>
      <c r="L79" s="51"/>
      <c r="M79" s="4"/>
      <c r="N79" s="4"/>
      <c r="O79" s="51"/>
      <c r="P79" s="91"/>
      <c r="Q79" s="93"/>
      <c r="R79" s="89"/>
      <c r="S79" s="51"/>
      <c r="T79" s="51"/>
      <c r="U79" s="4"/>
      <c r="V79" s="4"/>
      <c r="W79" s="4"/>
      <c r="X79" s="4"/>
      <c r="Y79" s="4"/>
      <c r="Z79" s="4"/>
      <c r="AA79" s="4"/>
      <c r="AC79" s="4"/>
      <c r="AD79" s="4"/>
      <c r="AE79" s="81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6" ht="15.75" customHeight="1">
      <c r="A80" s="4"/>
      <c r="B80" s="51"/>
      <c r="C80" s="51"/>
      <c r="D80" s="51"/>
      <c r="E80" s="51"/>
      <c r="F80" s="51"/>
      <c r="G80" s="90"/>
      <c r="H80" s="51"/>
      <c r="I80" s="51"/>
      <c r="J80" s="51"/>
      <c r="K80" s="51"/>
      <c r="L80" s="51"/>
      <c r="M80" s="4"/>
      <c r="N80" s="4"/>
      <c r="O80" s="51"/>
      <c r="P80" s="91"/>
      <c r="Q80" s="93"/>
      <c r="R80" s="89"/>
      <c r="S80" s="51"/>
      <c r="T80" s="51"/>
      <c r="U80" s="4"/>
      <c r="V80" s="4"/>
      <c r="W80" s="4"/>
      <c r="X80" s="4"/>
      <c r="Y80" s="4"/>
      <c r="Z80" s="4"/>
      <c r="AA80" s="4"/>
      <c r="AC80" s="4"/>
      <c r="AD80" s="4"/>
      <c r="AE80" s="81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1:56" ht="15.75" customHeight="1">
      <c r="A81" s="4"/>
      <c r="B81" s="51"/>
      <c r="C81" s="51"/>
      <c r="D81" s="51"/>
      <c r="E81" s="51"/>
      <c r="F81" s="51"/>
      <c r="G81" s="90"/>
      <c r="H81" s="51"/>
      <c r="I81" s="51"/>
      <c r="J81" s="51"/>
      <c r="K81" s="51"/>
      <c r="L81" s="51"/>
      <c r="M81" s="4"/>
      <c r="N81" s="4"/>
      <c r="O81" s="51"/>
      <c r="P81" s="91"/>
      <c r="Q81" s="93"/>
      <c r="R81" s="89"/>
      <c r="S81" s="51"/>
      <c r="T81" s="51"/>
      <c r="U81" s="4"/>
      <c r="V81" s="4"/>
      <c r="W81" s="4"/>
      <c r="X81" s="4"/>
      <c r="Y81" s="4"/>
      <c r="Z81" s="4"/>
      <c r="AA81" s="4"/>
      <c r="AC81" s="4"/>
      <c r="AD81" s="4"/>
      <c r="AE81" s="81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1:56" ht="15.75" customHeight="1">
      <c r="A82" s="4"/>
      <c r="B82" s="51"/>
      <c r="C82" s="51"/>
      <c r="D82" s="51"/>
      <c r="E82" s="51"/>
      <c r="F82" s="51"/>
      <c r="G82" s="90"/>
      <c r="H82" s="51"/>
      <c r="I82" s="51"/>
      <c r="J82" s="51"/>
      <c r="K82" s="51"/>
      <c r="L82" s="51"/>
      <c r="M82" s="4"/>
      <c r="N82" s="4"/>
      <c r="O82" s="51"/>
      <c r="P82" s="91"/>
      <c r="Q82" s="93"/>
      <c r="R82" s="89"/>
      <c r="S82" s="51"/>
      <c r="T82" s="51"/>
      <c r="U82" s="4"/>
      <c r="V82" s="4"/>
      <c r="W82" s="4"/>
      <c r="X82" s="4"/>
      <c r="Y82" s="4"/>
      <c r="Z82" s="4"/>
      <c r="AA82" s="4"/>
      <c r="AC82" s="4"/>
      <c r="AD82" s="4"/>
      <c r="AE82" s="81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1:56" ht="15.75" customHeight="1">
      <c r="A83" s="4"/>
      <c r="B83" s="51"/>
      <c r="C83" s="51"/>
      <c r="D83" s="51"/>
      <c r="E83" s="51"/>
      <c r="F83" s="51"/>
      <c r="G83" s="90"/>
      <c r="H83" s="51"/>
      <c r="I83" s="51"/>
      <c r="J83" s="51"/>
      <c r="K83" s="51"/>
      <c r="L83" s="51"/>
      <c r="M83" s="4"/>
      <c r="N83" s="4"/>
      <c r="O83" s="51"/>
      <c r="P83" s="91"/>
      <c r="Q83" s="93"/>
      <c r="R83" s="89"/>
      <c r="S83" s="51"/>
      <c r="T83" s="51"/>
      <c r="U83" s="4"/>
      <c r="V83" s="4"/>
      <c r="W83" s="4"/>
      <c r="X83" s="4"/>
      <c r="Y83" s="4"/>
      <c r="Z83" s="4"/>
      <c r="AA83" s="4"/>
      <c r="AC83" s="4"/>
      <c r="AD83" s="4"/>
      <c r="AE83" s="81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1:56" ht="15.75" customHeight="1">
      <c r="A84" s="4"/>
      <c r="B84" s="51"/>
      <c r="C84" s="51"/>
      <c r="D84" s="51"/>
      <c r="E84" s="51"/>
      <c r="F84" s="51"/>
      <c r="G84" s="90"/>
      <c r="H84" s="51"/>
      <c r="I84" s="51"/>
      <c r="J84" s="51"/>
      <c r="K84" s="51"/>
      <c r="L84" s="51"/>
      <c r="M84" s="4"/>
      <c r="N84" s="4"/>
      <c r="O84" s="51"/>
      <c r="P84" s="91"/>
      <c r="Q84" s="93"/>
      <c r="R84" s="89"/>
      <c r="S84" s="51"/>
      <c r="T84" s="51"/>
      <c r="U84" s="4"/>
      <c r="V84" s="4"/>
      <c r="W84" s="4"/>
      <c r="X84" s="4"/>
      <c r="Y84" s="4"/>
      <c r="Z84" s="4"/>
      <c r="AA84" s="4"/>
      <c r="AC84" s="4"/>
      <c r="AD84" s="4"/>
      <c r="AE84" s="81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1:56" ht="15.75" customHeight="1">
      <c r="A85" s="4"/>
      <c r="B85" s="51"/>
      <c r="C85" s="51"/>
      <c r="D85" s="51"/>
      <c r="E85" s="51"/>
      <c r="F85" s="51"/>
      <c r="G85" s="90"/>
      <c r="H85" s="51"/>
      <c r="I85" s="51"/>
      <c r="J85" s="51"/>
      <c r="K85" s="51"/>
      <c r="L85" s="51"/>
      <c r="M85" s="4"/>
      <c r="N85" s="4"/>
      <c r="O85" s="51"/>
      <c r="P85" s="91"/>
      <c r="Q85" s="93"/>
      <c r="R85" s="89"/>
      <c r="S85" s="51"/>
      <c r="T85" s="51"/>
      <c r="U85" s="4"/>
      <c r="V85" s="4"/>
      <c r="W85" s="4"/>
      <c r="X85" s="4"/>
      <c r="Y85" s="4"/>
      <c r="Z85" s="4"/>
      <c r="AA85" s="4"/>
      <c r="AC85" s="4"/>
      <c r="AD85" s="4"/>
      <c r="AE85" s="81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1:56" ht="15.75" customHeight="1">
      <c r="A86" s="4"/>
      <c r="B86" s="51"/>
      <c r="C86" s="51"/>
      <c r="D86" s="51"/>
      <c r="E86" s="51"/>
      <c r="F86" s="51"/>
      <c r="G86" s="90"/>
      <c r="H86" s="51"/>
      <c r="I86" s="51"/>
      <c r="J86" s="51"/>
      <c r="K86" s="51"/>
      <c r="L86" s="51"/>
      <c r="M86" s="4"/>
      <c r="N86" s="4"/>
      <c r="O86" s="51"/>
      <c r="P86" s="91"/>
      <c r="Q86" s="93"/>
      <c r="R86" s="89"/>
      <c r="S86" s="51"/>
      <c r="T86" s="51"/>
      <c r="U86" s="4"/>
      <c r="V86" s="4"/>
      <c r="W86" s="4"/>
      <c r="X86" s="4"/>
      <c r="Y86" s="4"/>
      <c r="Z86" s="4"/>
      <c r="AA86" s="4"/>
      <c r="AC86" s="4"/>
      <c r="AD86" s="4"/>
      <c r="AE86" s="81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1:56" ht="15.75" customHeight="1">
      <c r="A87" s="4"/>
      <c r="B87" s="51"/>
      <c r="C87" s="51"/>
      <c r="D87" s="51"/>
      <c r="E87" s="51"/>
      <c r="F87" s="51"/>
      <c r="G87" s="90"/>
      <c r="H87" s="51"/>
      <c r="I87" s="51"/>
      <c r="J87" s="51"/>
      <c r="K87" s="51"/>
      <c r="L87" s="51"/>
      <c r="M87" s="4"/>
      <c r="N87" s="4"/>
      <c r="O87" s="51"/>
      <c r="P87" s="91"/>
      <c r="Q87" s="93"/>
      <c r="R87" s="89"/>
      <c r="S87" s="51"/>
      <c r="T87" s="51"/>
      <c r="U87" s="4"/>
      <c r="V87" s="4"/>
      <c r="W87" s="4"/>
      <c r="X87" s="4"/>
      <c r="Y87" s="4"/>
      <c r="Z87" s="4"/>
      <c r="AA87" s="4"/>
      <c r="AC87" s="4"/>
      <c r="AD87" s="4"/>
      <c r="AE87" s="81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ht="15.75" customHeight="1">
      <c r="A88" s="4"/>
      <c r="B88" s="51"/>
      <c r="C88" s="51"/>
      <c r="D88" s="51"/>
      <c r="E88" s="51"/>
      <c r="F88" s="51"/>
      <c r="G88" s="90"/>
      <c r="H88" s="51"/>
      <c r="I88" s="51"/>
      <c r="J88" s="51"/>
      <c r="K88" s="51"/>
      <c r="L88" s="51"/>
      <c r="M88" s="4"/>
      <c r="N88" s="4"/>
      <c r="O88" s="51"/>
      <c r="P88" s="91"/>
      <c r="Q88" s="93"/>
      <c r="R88" s="89"/>
      <c r="S88" s="51"/>
      <c r="T88" s="51"/>
      <c r="U88" s="4"/>
      <c r="V88" s="4"/>
      <c r="W88" s="4"/>
      <c r="X88" s="4"/>
      <c r="Y88" s="4"/>
      <c r="Z88" s="4"/>
      <c r="AA88" s="4"/>
      <c r="AC88" s="4"/>
      <c r="AD88" s="4"/>
      <c r="AE88" s="81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1:56" ht="15.75" customHeight="1">
      <c r="A89" s="4"/>
      <c r="B89" s="51"/>
      <c r="C89" s="51"/>
      <c r="D89" s="51"/>
      <c r="E89" s="51"/>
      <c r="F89" s="51"/>
      <c r="G89" s="90"/>
      <c r="H89" s="51"/>
      <c r="I89" s="51"/>
      <c r="J89" s="51"/>
      <c r="K89" s="51"/>
      <c r="L89" s="51"/>
      <c r="M89" s="4"/>
      <c r="N89" s="4"/>
      <c r="O89" s="51"/>
      <c r="P89" s="91"/>
      <c r="Q89" s="93"/>
      <c r="R89" s="89"/>
      <c r="S89" s="51"/>
      <c r="T89" s="51"/>
      <c r="U89" s="4"/>
      <c r="V89" s="4"/>
      <c r="W89" s="4"/>
      <c r="X89" s="4"/>
      <c r="Y89" s="4"/>
      <c r="Z89" s="4"/>
      <c r="AA89" s="4"/>
      <c r="AC89" s="4"/>
      <c r="AD89" s="4"/>
      <c r="AE89" s="81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1:56" ht="15.75" customHeight="1">
      <c r="A90" s="4"/>
      <c r="B90" s="51"/>
      <c r="C90" s="51"/>
      <c r="D90" s="51"/>
      <c r="E90" s="51"/>
      <c r="F90" s="51"/>
      <c r="G90" s="90"/>
      <c r="H90" s="51"/>
      <c r="I90" s="51"/>
      <c r="J90" s="51"/>
      <c r="K90" s="51"/>
      <c r="L90" s="51"/>
      <c r="M90" s="4"/>
      <c r="N90" s="4"/>
      <c r="O90" s="51"/>
      <c r="P90" s="91"/>
      <c r="Q90" s="93"/>
      <c r="R90" s="89"/>
      <c r="S90" s="51"/>
      <c r="T90" s="51"/>
      <c r="U90" s="4"/>
      <c r="V90" s="4"/>
      <c r="W90" s="4"/>
      <c r="X90" s="4"/>
      <c r="Y90" s="4"/>
      <c r="Z90" s="4"/>
      <c r="AA90" s="4"/>
      <c r="AC90" s="4"/>
      <c r="AD90" s="4"/>
      <c r="AE90" s="81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6" ht="15.75" customHeight="1">
      <c r="A91" s="4"/>
      <c r="B91" s="51"/>
      <c r="C91" s="51"/>
      <c r="D91" s="51"/>
      <c r="E91" s="51"/>
      <c r="F91" s="51"/>
      <c r="G91" s="90"/>
      <c r="H91" s="51"/>
      <c r="I91" s="51"/>
      <c r="J91" s="51"/>
      <c r="K91" s="51"/>
      <c r="L91" s="51"/>
      <c r="M91" s="4"/>
      <c r="N91" s="4"/>
      <c r="O91" s="51"/>
      <c r="P91" s="91"/>
      <c r="Q91" s="93"/>
      <c r="R91" s="89"/>
      <c r="S91" s="51"/>
      <c r="T91" s="51"/>
      <c r="U91" s="4"/>
      <c r="V91" s="4"/>
      <c r="W91" s="4"/>
      <c r="X91" s="4"/>
      <c r="Y91" s="4"/>
      <c r="Z91" s="4"/>
      <c r="AA91" s="4"/>
      <c r="AC91" s="4"/>
      <c r="AD91" s="4"/>
      <c r="AE91" s="81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1:56" ht="15.75" customHeight="1">
      <c r="A92" s="4"/>
      <c r="B92" s="51"/>
      <c r="C92" s="51"/>
      <c r="D92" s="51"/>
      <c r="E92" s="51"/>
      <c r="F92" s="51"/>
      <c r="G92" s="90"/>
      <c r="H92" s="51"/>
      <c r="I92" s="51"/>
      <c r="J92" s="51"/>
      <c r="K92" s="51"/>
      <c r="L92" s="51"/>
      <c r="M92" s="4"/>
      <c r="N92" s="4"/>
      <c r="O92" s="51"/>
      <c r="P92" s="91"/>
      <c r="Q92" s="93"/>
      <c r="R92" s="89"/>
      <c r="S92" s="51"/>
      <c r="T92" s="51"/>
      <c r="U92" s="4"/>
      <c r="V92" s="4"/>
      <c r="W92" s="4"/>
      <c r="X92" s="4"/>
      <c r="Y92" s="4"/>
      <c r="Z92" s="4"/>
      <c r="AA92" s="4"/>
      <c r="AC92" s="4"/>
      <c r="AD92" s="4"/>
      <c r="AE92" s="81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1:56" ht="15.75" customHeight="1">
      <c r="A93" s="4"/>
      <c r="B93" s="51"/>
      <c r="C93" s="51"/>
      <c r="D93" s="51"/>
      <c r="E93" s="51"/>
      <c r="F93" s="51"/>
      <c r="G93" s="90"/>
      <c r="H93" s="51"/>
      <c r="I93" s="51"/>
      <c r="J93" s="51"/>
      <c r="K93" s="51"/>
      <c r="L93" s="51"/>
      <c r="M93" s="4"/>
      <c r="N93" s="4"/>
      <c r="O93" s="51"/>
      <c r="P93" s="91"/>
      <c r="Q93" s="93"/>
      <c r="R93" s="89"/>
      <c r="S93" s="51"/>
      <c r="T93" s="51"/>
      <c r="U93" s="4"/>
      <c r="V93" s="4"/>
      <c r="W93" s="4"/>
      <c r="X93" s="4"/>
      <c r="Y93" s="4"/>
      <c r="Z93" s="4"/>
      <c r="AA93" s="4"/>
      <c r="AC93" s="4"/>
      <c r="AD93" s="4"/>
      <c r="AE93" s="81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1:56" ht="15.75" customHeight="1">
      <c r="A94" s="4"/>
      <c r="B94" s="51"/>
      <c r="C94" s="51"/>
      <c r="D94" s="51"/>
      <c r="E94" s="51"/>
      <c r="F94" s="51"/>
      <c r="G94" s="90"/>
      <c r="H94" s="51"/>
      <c r="I94" s="51"/>
      <c r="J94" s="51"/>
      <c r="K94" s="51"/>
      <c r="L94" s="51"/>
      <c r="M94" s="4"/>
      <c r="N94" s="4"/>
      <c r="O94" s="51"/>
      <c r="P94" s="91"/>
      <c r="Q94" s="93"/>
      <c r="R94" s="89"/>
      <c r="S94" s="51"/>
      <c r="T94" s="51"/>
      <c r="U94" s="4"/>
      <c r="V94" s="4"/>
      <c r="W94" s="4"/>
      <c r="X94" s="4"/>
      <c r="Y94" s="4"/>
      <c r="Z94" s="4"/>
      <c r="AA94" s="4"/>
      <c r="AC94" s="4"/>
      <c r="AD94" s="4"/>
      <c r="AE94" s="81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1:56" ht="15.75" customHeight="1">
      <c r="A95" s="4"/>
      <c r="B95" s="51"/>
      <c r="C95" s="51"/>
      <c r="D95" s="51"/>
      <c r="E95" s="51"/>
      <c r="F95" s="51"/>
      <c r="G95" s="90"/>
      <c r="H95" s="51"/>
      <c r="I95" s="51"/>
      <c r="J95" s="51"/>
      <c r="K95" s="51"/>
      <c r="L95" s="51"/>
      <c r="M95" s="4"/>
      <c r="N95" s="4"/>
      <c r="O95" s="51"/>
      <c r="P95" s="91"/>
      <c r="Q95" s="93"/>
      <c r="R95" s="89"/>
      <c r="S95" s="51"/>
      <c r="T95" s="51"/>
      <c r="U95" s="4"/>
      <c r="V95" s="4"/>
      <c r="W95" s="4"/>
      <c r="X95" s="4"/>
      <c r="Y95" s="4"/>
      <c r="Z95" s="4"/>
      <c r="AA95" s="4"/>
      <c r="AC95" s="4"/>
      <c r="AD95" s="4"/>
      <c r="AE95" s="81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1:56" ht="15.75" customHeight="1">
      <c r="A96" s="4"/>
      <c r="B96" s="51"/>
      <c r="C96" s="51"/>
      <c r="D96" s="51"/>
      <c r="E96" s="51"/>
      <c r="F96" s="51"/>
      <c r="G96" s="90"/>
      <c r="H96" s="51"/>
      <c r="I96" s="51"/>
      <c r="J96" s="51"/>
      <c r="K96" s="51"/>
      <c r="L96" s="51"/>
      <c r="M96" s="4"/>
      <c r="N96" s="4"/>
      <c r="O96" s="51"/>
      <c r="P96" s="91"/>
      <c r="Q96" s="93"/>
      <c r="R96" s="89"/>
      <c r="S96" s="51"/>
      <c r="T96" s="51"/>
      <c r="U96" s="4"/>
      <c r="V96" s="4"/>
      <c r="W96" s="4"/>
      <c r="X96" s="4"/>
      <c r="Y96" s="4"/>
      <c r="Z96" s="4"/>
      <c r="AA96" s="4"/>
      <c r="AC96" s="4"/>
      <c r="AD96" s="4"/>
      <c r="AE96" s="81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1:56" ht="15.75" customHeight="1">
      <c r="A97" s="4"/>
      <c r="B97" s="51"/>
      <c r="C97" s="51"/>
      <c r="D97" s="51"/>
      <c r="E97" s="51"/>
      <c r="F97" s="51"/>
      <c r="G97" s="90"/>
      <c r="H97" s="51"/>
      <c r="I97" s="51"/>
      <c r="J97" s="51"/>
      <c r="K97" s="51"/>
      <c r="L97" s="51"/>
      <c r="M97" s="4"/>
      <c r="N97" s="4"/>
      <c r="O97" s="51"/>
      <c r="P97" s="91"/>
      <c r="Q97" s="93"/>
      <c r="R97" s="89"/>
      <c r="S97" s="51"/>
      <c r="T97" s="51"/>
      <c r="U97" s="4"/>
      <c r="V97" s="4"/>
      <c r="W97" s="4"/>
      <c r="X97" s="4"/>
      <c r="Y97" s="4"/>
      <c r="Z97" s="4"/>
      <c r="AA97" s="4"/>
      <c r="AC97" s="4"/>
      <c r="AD97" s="4"/>
      <c r="AE97" s="81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1:56" ht="15.75" customHeight="1">
      <c r="A98" s="4"/>
      <c r="B98" s="51"/>
      <c r="C98" s="51"/>
      <c r="D98" s="51"/>
      <c r="E98" s="51"/>
      <c r="F98" s="51"/>
      <c r="G98" s="90"/>
      <c r="H98" s="51"/>
      <c r="I98" s="51"/>
      <c r="J98" s="51"/>
      <c r="K98" s="51"/>
      <c r="L98" s="51"/>
      <c r="M98" s="4"/>
      <c r="N98" s="4"/>
      <c r="O98" s="51"/>
      <c r="P98" s="91"/>
      <c r="Q98" s="93"/>
      <c r="R98" s="89"/>
      <c r="S98" s="51"/>
      <c r="T98" s="51"/>
      <c r="U98" s="4"/>
      <c r="V98" s="4"/>
      <c r="W98" s="4"/>
      <c r="X98" s="4"/>
      <c r="Y98" s="4"/>
      <c r="Z98" s="4"/>
      <c r="AA98" s="4"/>
      <c r="AC98" s="4"/>
      <c r="AD98" s="4"/>
      <c r="AE98" s="81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1:56" ht="15.75" customHeight="1">
      <c r="A99" s="4"/>
      <c r="B99" s="51"/>
      <c r="C99" s="51"/>
      <c r="D99" s="51"/>
      <c r="E99" s="51"/>
      <c r="F99" s="51"/>
      <c r="G99" s="90"/>
      <c r="H99" s="51"/>
      <c r="I99" s="51"/>
      <c r="J99" s="51"/>
      <c r="K99" s="51"/>
      <c r="L99" s="51"/>
      <c r="M99" s="4"/>
      <c r="N99" s="4"/>
      <c r="O99" s="51"/>
      <c r="P99" s="91"/>
      <c r="Q99" s="93"/>
      <c r="R99" s="89"/>
      <c r="S99" s="51"/>
      <c r="T99" s="51"/>
      <c r="U99" s="4"/>
      <c r="V99" s="4"/>
      <c r="W99" s="4"/>
      <c r="X99" s="4"/>
      <c r="Y99" s="4"/>
      <c r="Z99" s="4"/>
      <c r="AA99" s="4"/>
      <c r="AC99" s="4"/>
      <c r="AD99" s="4"/>
      <c r="AE99" s="81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1:56" ht="15.75" customHeight="1">
      <c r="A100" s="4"/>
      <c r="B100" s="51"/>
      <c r="C100" s="51"/>
      <c r="D100" s="51"/>
      <c r="E100" s="51"/>
      <c r="F100" s="51"/>
      <c r="G100" s="90"/>
      <c r="H100" s="51"/>
      <c r="I100" s="51"/>
      <c r="J100" s="51"/>
      <c r="K100" s="51"/>
      <c r="L100" s="51"/>
      <c r="M100" s="4"/>
      <c r="N100" s="4"/>
      <c r="O100" s="51"/>
      <c r="P100" s="91"/>
      <c r="Q100" s="93"/>
      <c r="R100" s="89"/>
      <c r="S100" s="51"/>
      <c r="T100" s="51"/>
      <c r="U100" s="4"/>
      <c r="V100" s="4"/>
      <c r="W100" s="4"/>
      <c r="X100" s="4"/>
      <c r="Y100" s="4"/>
      <c r="Z100" s="4"/>
      <c r="AA100" s="4"/>
      <c r="AC100" s="4"/>
      <c r="AD100" s="4"/>
      <c r="AE100" s="81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  <row r="101" spans="1:56" ht="15.75" customHeight="1">
      <c r="A101" s="4"/>
      <c r="B101" s="51"/>
      <c r="C101" s="51"/>
      <c r="D101" s="51"/>
      <c r="E101" s="51"/>
      <c r="F101" s="51"/>
      <c r="G101" s="90"/>
      <c r="H101" s="51"/>
      <c r="I101" s="51"/>
      <c r="J101" s="51"/>
      <c r="K101" s="51"/>
      <c r="L101" s="51"/>
      <c r="M101" s="4"/>
      <c r="N101" s="4"/>
      <c r="O101" s="51"/>
      <c r="P101" s="91"/>
      <c r="Q101" s="93"/>
      <c r="R101" s="89"/>
      <c r="S101" s="51"/>
      <c r="T101" s="51"/>
      <c r="U101" s="4"/>
      <c r="V101" s="4"/>
      <c r="W101" s="4"/>
      <c r="X101" s="4"/>
      <c r="Y101" s="4"/>
      <c r="Z101" s="4"/>
      <c r="AA101" s="4"/>
      <c r="AC101" s="4"/>
      <c r="AD101" s="4"/>
      <c r="AE101" s="81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1:56" ht="15.75" customHeight="1">
      <c r="A102" s="4"/>
      <c r="B102" s="51"/>
      <c r="C102" s="51"/>
      <c r="D102" s="51"/>
      <c r="E102" s="51"/>
      <c r="F102" s="51"/>
      <c r="G102" s="90"/>
      <c r="H102" s="51"/>
      <c r="I102" s="51"/>
      <c r="J102" s="51"/>
      <c r="K102" s="51"/>
      <c r="L102" s="51"/>
      <c r="M102" s="4"/>
      <c r="N102" s="4"/>
      <c r="O102" s="51"/>
      <c r="P102" s="91"/>
      <c r="Q102" s="93"/>
      <c r="R102" s="89"/>
      <c r="S102" s="51"/>
      <c r="T102" s="51"/>
      <c r="U102" s="4"/>
      <c r="V102" s="4"/>
      <c r="W102" s="4"/>
      <c r="X102" s="4"/>
      <c r="Y102" s="4"/>
      <c r="Z102" s="4"/>
      <c r="AA102" s="4"/>
      <c r="AC102" s="4"/>
      <c r="AD102" s="4"/>
      <c r="AE102" s="81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1:56" ht="15.75" customHeight="1">
      <c r="A103" s="4"/>
      <c r="B103" s="51"/>
      <c r="C103" s="51"/>
      <c r="D103" s="51"/>
      <c r="E103" s="51"/>
      <c r="F103" s="51"/>
      <c r="G103" s="90"/>
      <c r="H103" s="51"/>
      <c r="I103" s="51"/>
      <c r="J103" s="51"/>
      <c r="K103" s="51"/>
      <c r="L103" s="51"/>
      <c r="M103" s="4"/>
      <c r="N103" s="4"/>
      <c r="O103" s="51"/>
      <c r="P103" s="91"/>
      <c r="Q103" s="93"/>
      <c r="R103" s="89"/>
      <c r="S103" s="51"/>
      <c r="T103" s="51"/>
      <c r="U103" s="4"/>
      <c r="V103" s="4"/>
      <c r="W103" s="4"/>
      <c r="X103" s="4"/>
      <c r="Y103" s="4"/>
      <c r="Z103" s="4"/>
      <c r="AA103" s="4"/>
      <c r="AC103" s="4"/>
      <c r="AD103" s="4"/>
      <c r="AE103" s="81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1:56" ht="15.75" customHeight="1">
      <c r="A104" s="4"/>
      <c r="B104" s="51"/>
      <c r="C104" s="51"/>
      <c r="D104" s="51"/>
      <c r="E104" s="51"/>
      <c r="F104" s="51"/>
      <c r="G104" s="90"/>
      <c r="H104" s="51"/>
      <c r="I104" s="51"/>
      <c r="J104" s="51"/>
      <c r="K104" s="51"/>
      <c r="L104" s="51"/>
      <c r="M104" s="4"/>
      <c r="N104" s="4"/>
      <c r="O104" s="51"/>
      <c r="P104" s="91"/>
      <c r="Q104" s="93"/>
      <c r="R104" s="89"/>
      <c r="S104" s="51"/>
      <c r="T104" s="51"/>
      <c r="U104" s="4"/>
      <c r="V104" s="4"/>
      <c r="W104" s="4"/>
      <c r="X104" s="4"/>
      <c r="Y104" s="4"/>
      <c r="Z104" s="4"/>
      <c r="AA104" s="4"/>
      <c r="AC104" s="4"/>
      <c r="AD104" s="4"/>
      <c r="AE104" s="81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1:56" ht="15.75" customHeight="1">
      <c r="A105" s="4"/>
      <c r="B105" s="51"/>
      <c r="C105" s="51"/>
      <c r="D105" s="51"/>
      <c r="E105" s="51"/>
      <c r="F105" s="51"/>
      <c r="G105" s="90"/>
      <c r="H105" s="51"/>
      <c r="I105" s="51"/>
      <c r="J105" s="51"/>
      <c r="K105" s="51"/>
      <c r="L105" s="51"/>
      <c r="M105" s="4"/>
      <c r="N105" s="4"/>
      <c r="O105" s="51"/>
      <c r="P105" s="91"/>
      <c r="Q105" s="93"/>
      <c r="R105" s="89"/>
      <c r="S105" s="51"/>
      <c r="T105" s="51"/>
      <c r="U105" s="4"/>
      <c r="V105" s="4"/>
      <c r="W105" s="4"/>
      <c r="X105" s="4"/>
      <c r="Y105" s="4"/>
      <c r="Z105" s="4"/>
      <c r="AA105" s="4"/>
      <c r="AC105" s="4"/>
      <c r="AD105" s="4"/>
      <c r="AE105" s="81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1:56" ht="15.75" customHeight="1">
      <c r="A106" s="4"/>
      <c r="B106" s="51"/>
      <c r="C106" s="51"/>
      <c r="D106" s="51"/>
      <c r="E106" s="51"/>
      <c r="F106" s="51"/>
      <c r="G106" s="90"/>
      <c r="H106" s="51"/>
      <c r="I106" s="51"/>
      <c r="J106" s="51"/>
      <c r="K106" s="51"/>
      <c r="L106" s="51"/>
      <c r="M106" s="4"/>
      <c r="N106" s="4"/>
      <c r="O106" s="51"/>
      <c r="P106" s="91"/>
      <c r="Q106" s="93"/>
      <c r="R106" s="89"/>
      <c r="S106" s="51"/>
      <c r="T106" s="51"/>
      <c r="U106" s="4"/>
      <c r="V106" s="4"/>
      <c r="W106" s="4"/>
      <c r="X106" s="4"/>
      <c r="Y106" s="4"/>
      <c r="Z106" s="4"/>
      <c r="AA106" s="4"/>
      <c r="AC106" s="4"/>
      <c r="AD106" s="4"/>
      <c r="AE106" s="81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1:56" ht="15.75" customHeight="1">
      <c r="A107" s="4"/>
      <c r="B107" s="51"/>
      <c r="C107" s="51"/>
      <c r="D107" s="51"/>
      <c r="E107" s="51"/>
      <c r="F107" s="51"/>
      <c r="G107" s="90"/>
      <c r="H107" s="51"/>
      <c r="I107" s="51"/>
      <c r="J107" s="51"/>
      <c r="K107" s="51"/>
      <c r="L107" s="51"/>
      <c r="M107" s="4"/>
      <c r="N107" s="4"/>
      <c r="O107" s="51"/>
      <c r="P107" s="91"/>
      <c r="Q107" s="93"/>
      <c r="R107" s="89"/>
      <c r="S107" s="51"/>
      <c r="T107" s="51"/>
      <c r="U107" s="4"/>
      <c r="V107" s="4"/>
      <c r="W107" s="4"/>
      <c r="X107" s="4"/>
      <c r="Y107" s="4"/>
      <c r="Z107" s="4"/>
      <c r="AA107" s="4"/>
      <c r="AC107" s="4"/>
      <c r="AD107" s="4"/>
      <c r="AE107" s="81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1:56" ht="15.75" customHeight="1">
      <c r="A108" s="4"/>
      <c r="B108" s="51"/>
      <c r="C108" s="51"/>
      <c r="D108" s="51"/>
      <c r="E108" s="51"/>
      <c r="F108" s="51"/>
      <c r="G108" s="90"/>
      <c r="H108" s="51"/>
      <c r="I108" s="51"/>
      <c r="J108" s="51"/>
      <c r="K108" s="51"/>
      <c r="L108" s="51"/>
      <c r="M108" s="4"/>
      <c r="N108" s="4"/>
      <c r="O108" s="51"/>
      <c r="P108" s="91"/>
      <c r="Q108" s="93"/>
      <c r="R108" s="89"/>
      <c r="S108" s="51"/>
      <c r="T108" s="51"/>
      <c r="U108" s="4"/>
      <c r="V108" s="4"/>
      <c r="W108" s="4"/>
      <c r="X108" s="4"/>
      <c r="Y108" s="4"/>
      <c r="Z108" s="4"/>
      <c r="AA108" s="4"/>
      <c r="AC108" s="4"/>
      <c r="AD108" s="4"/>
      <c r="AE108" s="81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1:56" ht="15.75" customHeight="1">
      <c r="A109" s="4"/>
      <c r="B109" s="51"/>
      <c r="C109" s="51"/>
      <c r="D109" s="51"/>
      <c r="E109" s="51"/>
      <c r="F109" s="51"/>
      <c r="G109" s="90"/>
      <c r="H109" s="51"/>
      <c r="I109" s="51"/>
      <c r="J109" s="51"/>
      <c r="K109" s="51"/>
      <c r="L109" s="51"/>
      <c r="M109" s="4"/>
      <c r="N109" s="4"/>
      <c r="O109" s="51"/>
      <c r="P109" s="91"/>
      <c r="Q109" s="93"/>
      <c r="R109" s="89"/>
      <c r="S109" s="51"/>
      <c r="T109" s="51"/>
      <c r="U109" s="4"/>
      <c r="V109" s="4"/>
      <c r="W109" s="4"/>
      <c r="X109" s="4"/>
      <c r="Y109" s="4"/>
      <c r="Z109" s="4"/>
      <c r="AA109" s="4"/>
      <c r="AC109" s="4"/>
      <c r="AD109" s="4"/>
      <c r="AE109" s="81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1:56" ht="15.75" customHeight="1">
      <c r="A110" s="4"/>
      <c r="B110" s="51"/>
      <c r="C110" s="51"/>
      <c r="D110" s="51"/>
      <c r="E110" s="51"/>
      <c r="F110" s="51"/>
      <c r="G110" s="90"/>
      <c r="H110" s="51"/>
      <c r="I110" s="51"/>
      <c r="J110" s="51"/>
      <c r="K110" s="51"/>
      <c r="L110" s="51"/>
      <c r="M110" s="4"/>
      <c r="N110" s="4"/>
      <c r="O110" s="51"/>
      <c r="P110" s="91"/>
      <c r="Q110" s="93"/>
      <c r="R110" s="89"/>
      <c r="S110" s="51"/>
      <c r="T110" s="51"/>
      <c r="U110" s="4"/>
      <c r="V110" s="4"/>
      <c r="W110" s="4"/>
      <c r="X110" s="4"/>
      <c r="Y110" s="4"/>
      <c r="Z110" s="4"/>
      <c r="AA110" s="4"/>
      <c r="AC110" s="4"/>
      <c r="AD110" s="4"/>
      <c r="AE110" s="81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1:56" ht="15.75" customHeight="1">
      <c r="A111" s="4"/>
      <c r="B111" s="51"/>
      <c r="C111" s="51"/>
      <c r="D111" s="51"/>
      <c r="E111" s="51"/>
      <c r="F111" s="51"/>
      <c r="G111" s="90"/>
      <c r="H111" s="51"/>
      <c r="I111" s="51"/>
      <c r="J111" s="51"/>
      <c r="K111" s="51"/>
      <c r="L111" s="51"/>
      <c r="M111" s="4"/>
      <c r="N111" s="4"/>
      <c r="O111" s="51"/>
      <c r="P111" s="91"/>
      <c r="Q111" s="93"/>
      <c r="R111" s="89"/>
      <c r="S111" s="51"/>
      <c r="T111" s="51"/>
      <c r="U111" s="4"/>
      <c r="V111" s="4"/>
      <c r="W111" s="4"/>
      <c r="X111" s="4"/>
      <c r="Y111" s="4"/>
      <c r="Z111" s="4"/>
      <c r="AA111" s="4"/>
      <c r="AC111" s="4"/>
      <c r="AD111" s="4"/>
      <c r="AE111" s="81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1:56" ht="15.75" customHeight="1">
      <c r="A112" s="4"/>
      <c r="B112" s="51"/>
      <c r="C112" s="51"/>
      <c r="D112" s="51"/>
      <c r="E112" s="51"/>
      <c r="F112" s="51"/>
      <c r="G112" s="90"/>
      <c r="H112" s="51"/>
      <c r="I112" s="51"/>
      <c r="J112" s="51"/>
      <c r="K112" s="51"/>
      <c r="L112" s="51"/>
      <c r="M112" s="4"/>
      <c r="N112" s="4"/>
      <c r="O112" s="51"/>
      <c r="P112" s="91"/>
      <c r="Q112" s="93"/>
      <c r="R112" s="89"/>
      <c r="S112" s="51"/>
      <c r="T112" s="51"/>
      <c r="U112" s="4"/>
      <c r="V112" s="4"/>
      <c r="W112" s="4"/>
      <c r="X112" s="4"/>
      <c r="Y112" s="4"/>
      <c r="Z112" s="4"/>
      <c r="AA112" s="4"/>
      <c r="AC112" s="4"/>
      <c r="AD112" s="4"/>
      <c r="AE112" s="81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1:56" ht="15.75" customHeight="1">
      <c r="A113" s="4"/>
      <c r="B113" s="51"/>
      <c r="C113" s="51"/>
      <c r="D113" s="51"/>
      <c r="E113" s="51"/>
      <c r="F113" s="51"/>
      <c r="G113" s="90"/>
      <c r="H113" s="51"/>
      <c r="I113" s="51"/>
      <c r="J113" s="51"/>
      <c r="K113" s="51"/>
      <c r="L113" s="51"/>
      <c r="M113" s="4"/>
      <c r="N113" s="4"/>
      <c r="O113" s="51"/>
      <c r="P113" s="91"/>
      <c r="Q113" s="93"/>
      <c r="R113" s="89"/>
      <c r="S113" s="51"/>
      <c r="T113" s="51"/>
      <c r="U113" s="4"/>
      <c r="V113" s="4"/>
      <c r="W113" s="4"/>
      <c r="X113" s="4"/>
      <c r="Y113" s="4"/>
      <c r="Z113" s="4"/>
      <c r="AA113" s="4"/>
      <c r="AC113" s="4"/>
      <c r="AD113" s="4"/>
      <c r="AE113" s="81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1:56" ht="15.75" customHeight="1">
      <c r="A114" s="4"/>
      <c r="B114" s="51"/>
      <c r="C114" s="51"/>
      <c r="D114" s="51"/>
      <c r="E114" s="51"/>
      <c r="F114" s="51"/>
      <c r="G114" s="90"/>
      <c r="H114" s="51"/>
      <c r="I114" s="51"/>
      <c r="J114" s="51"/>
      <c r="K114" s="51"/>
      <c r="L114" s="51"/>
      <c r="M114" s="4"/>
      <c r="N114" s="4"/>
      <c r="O114" s="51"/>
      <c r="P114" s="91"/>
      <c r="Q114" s="93"/>
      <c r="R114" s="89"/>
      <c r="S114" s="51"/>
      <c r="T114" s="51"/>
      <c r="U114" s="4"/>
      <c r="V114" s="4"/>
      <c r="W114" s="4"/>
      <c r="X114" s="4"/>
      <c r="Y114" s="4"/>
      <c r="Z114" s="4"/>
      <c r="AA114" s="4"/>
      <c r="AC114" s="4"/>
      <c r="AD114" s="4"/>
      <c r="AE114" s="81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1:56" ht="15.75" customHeight="1">
      <c r="A115" s="4"/>
      <c r="B115" s="51"/>
      <c r="C115" s="51"/>
      <c r="D115" s="51"/>
      <c r="E115" s="51"/>
      <c r="F115" s="51"/>
      <c r="G115" s="90"/>
      <c r="H115" s="51"/>
      <c r="I115" s="51"/>
      <c r="J115" s="51"/>
      <c r="K115" s="51"/>
      <c r="L115" s="51"/>
      <c r="M115" s="4"/>
      <c r="N115" s="4"/>
      <c r="O115" s="51"/>
      <c r="P115" s="91"/>
      <c r="Q115" s="93"/>
      <c r="R115" s="89"/>
      <c r="S115" s="51"/>
      <c r="T115" s="51"/>
      <c r="U115" s="4"/>
      <c r="V115" s="4"/>
      <c r="W115" s="4"/>
      <c r="X115" s="4"/>
      <c r="Y115" s="4"/>
      <c r="Z115" s="4"/>
      <c r="AA115" s="4"/>
      <c r="AC115" s="4"/>
      <c r="AD115" s="4"/>
      <c r="AE115" s="81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1:56" ht="15.75" customHeight="1">
      <c r="A116" s="4"/>
      <c r="B116" s="51"/>
      <c r="C116" s="51"/>
      <c r="D116" s="51"/>
      <c r="E116" s="51"/>
      <c r="F116" s="51"/>
      <c r="G116" s="90"/>
      <c r="H116" s="51"/>
      <c r="I116" s="51"/>
      <c r="J116" s="51"/>
      <c r="K116" s="51"/>
      <c r="L116" s="51"/>
      <c r="M116" s="4"/>
      <c r="N116" s="4"/>
      <c r="O116" s="51"/>
      <c r="P116" s="91"/>
      <c r="Q116" s="93"/>
      <c r="R116" s="89"/>
      <c r="S116" s="51"/>
      <c r="T116" s="51"/>
      <c r="U116" s="4"/>
      <c r="V116" s="4"/>
      <c r="W116" s="4"/>
      <c r="X116" s="4"/>
      <c r="Y116" s="4"/>
      <c r="Z116" s="4"/>
      <c r="AA116" s="4"/>
      <c r="AC116" s="4"/>
      <c r="AD116" s="4"/>
      <c r="AE116" s="81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1:56" ht="15.75" customHeight="1">
      <c r="A117" s="4"/>
      <c r="B117" s="51"/>
      <c r="C117" s="51"/>
      <c r="D117" s="51"/>
      <c r="E117" s="51"/>
      <c r="F117" s="51"/>
      <c r="G117" s="90"/>
      <c r="H117" s="51"/>
      <c r="I117" s="51"/>
      <c r="J117" s="51"/>
      <c r="K117" s="51"/>
      <c r="L117" s="51"/>
      <c r="M117" s="4"/>
      <c r="N117" s="4"/>
      <c r="O117" s="51"/>
      <c r="P117" s="91"/>
      <c r="Q117" s="93"/>
      <c r="R117" s="89"/>
      <c r="S117" s="51"/>
      <c r="T117" s="51"/>
      <c r="U117" s="4"/>
      <c r="V117" s="4"/>
      <c r="W117" s="4"/>
      <c r="X117" s="4"/>
      <c r="Y117" s="4"/>
      <c r="Z117" s="4"/>
      <c r="AA117" s="4"/>
      <c r="AC117" s="4"/>
      <c r="AD117" s="4"/>
      <c r="AE117" s="81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1:56" ht="15.75" customHeight="1">
      <c r="A118" s="4"/>
      <c r="B118" s="51"/>
      <c r="C118" s="51"/>
      <c r="D118" s="51"/>
      <c r="E118" s="51"/>
      <c r="F118" s="51"/>
      <c r="G118" s="90"/>
      <c r="H118" s="51"/>
      <c r="I118" s="51"/>
      <c r="J118" s="51"/>
      <c r="K118" s="51"/>
      <c r="L118" s="51"/>
      <c r="M118" s="4"/>
      <c r="N118" s="4"/>
      <c r="O118" s="51"/>
      <c r="P118" s="91"/>
      <c r="Q118" s="93"/>
      <c r="R118" s="89"/>
      <c r="S118" s="51"/>
      <c r="T118" s="51"/>
      <c r="U118" s="4"/>
      <c r="V118" s="4"/>
      <c r="W118" s="4"/>
      <c r="X118" s="4"/>
      <c r="Y118" s="4"/>
      <c r="Z118" s="4"/>
      <c r="AA118" s="4"/>
      <c r="AC118" s="4"/>
      <c r="AD118" s="4"/>
      <c r="AE118" s="81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1:56" ht="15.75" customHeight="1">
      <c r="A119" s="4"/>
      <c r="B119" s="51"/>
      <c r="C119" s="51"/>
      <c r="D119" s="51"/>
      <c r="E119" s="51"/>
      <c r="F119" s="51"/>
      <c r="G119" s="90"/>
      <c r="H119" s="51"/>
      <c r="I119" s="51"/>
      <c r="J119" s="51"/>
      <c r="K119" s="51"/>
      <c r="L119" s="51"/>
      <c r="M119" s="4"/>
      <c r="N119" s="4"/>
      <c r="O119" s="51"/>
      <c r="P119" s="91"/>
      <c r="Q119" s="93"/>
      <c r="R119" s="89"/>
      <c r="S119" s="51"/>
      <c r="T119" s="51"/>
      <c r="U119" s="4"/>
      <c r="V119" s="4"/>
      <c r="W119" s="4"/>
      <c r="X119" s="4"/>
      <c r="Y119" s="4"/>
      <c r="Z119" s="4"/>
      <c r="AA119" s="4"/>
      <c r="AC119" s="4"/>
      <c r="AD119" s="4"/>
      <c r="AE119" s="81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1:56" ht="15.75" customHeight="1">
      <c r="A120" s="4"/>
      <c r="B120" s="51"/>
      <c r="C120" s="51"/>
      <c r="D120" s="51"/>
      <c r="E120" s="51"/>
      <c r="F120" s="51"/>
      <c r="G120" s="90"/>
      <c r="H120" s="51"/>
      <c r="I120" s="51"/>
      <c r="J120" s="51"/>
      <c r="K120" s="51"/>
      <c r="L120" s="51"/>
      <c r="M120" s="4"/>
      <c r="N120" s="4"/>
      <c r="O120" s="51"/>
      <c r="P120" s="91"/>
      <c r="Q120" s="93"/>
      <c r="R120" s="89"/>
      <c r="S120" s="51"/>
      <c r="T120" s="51"/>
      <c r="U120" s="4"/>
      <c r="V120" s="4"/>
      <c r="W120" s="4"/>
      <c r="X120" s="4"/>
      <c r="Y120" s="4"/>
      <c r="Z120" s="4"/>
      <c r="AA120" s="4"/>
      <c r="AC120" s="4"/>
      <c r="AD120" s="4"/>
      <c r="AE120" s="81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1:56" ht="15.75" customHeight="1">
      <c r="A121" s="4"/>
      <c r="B121" s="51"/>
      <c r="C121" s="51"/>
      <c r="D121" s="51"/>
      <c r="E121" s="51"/>
      <c r="F121" s="51"/>
      <c r="G121" s="90"/>
      <c r="H121" s="51"/>
      <c r="I121" s="51"/>
      <c r="J121" s="51"/>
      <c r="K121" s="51"/>
      <c r="L121" s="51"/>
      <c r="M121" s="4"/>
      <c r="N121" s="4"/>
      <c r="O121" s="51"/>
      <c r="P121" s="91"/>
      <c r="Q121" s="93"/>
      <c r="R121" s="89"/>
      <c r="S121" s="51"/>
      <c r="T121" s="51"/>
      <c r="U121" s="4"/>
      <c r="V121" s="4"/>
      <c r="W121" s="4"/>
      <c r="X121" s="4"/>
      <c r="Y121" s="4"/>
      <c r="Z121" s="4"/>
      <c r="AA121" s="4"/>
      <c r="AC121" s="4"/>
      <c r="AD121" s="4"/>
      <c r="AE121" s="81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1:56" ht="15.75" customHeight="1">
      <c r="A122" s="4"/>
      <c r="B122" s="51"/>
      <c r="C122" s="51"/>
      <c r="D122" s="51"/>
      <c r="E122" s="51"/>
      <c r="F122" s="51"/>
      <c r="G122" s="90"/>
      <c r="H122" s="51"/>
      <c r="I122" s="51"/>
      <c r="J122" s="51"/>
      <c r="K122" s="51"/>
      <c r="L122" s="51"/>
      <c r="M122" s="4"/>
      <c r="N122" s="4"/>
      <c r="O122" s="51"/>
      <c r="P122" s="91"/>
      <c r="Q122" s="93"/>
      <c r="R122" s="89"/>
      <c r="S122" s="51"/>
      <c r="T122" s="51"/>
      <c r="U122" s="4"/>
      <c r="V122" s="4"/>
      <c r="W122" s="4"/>
      <c r="X122" s="4"/>
      <c r="Y122" s="4"/>
      <c r="Z122" s="4"/>
      <c r="AA122" s="4"/>
      <c r="AC122" s="4"/>
      <c r="AD122" s="4"/>
      <c r="AE122" s="81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1:56" ht="15.75" customHeight="1">
      <c r="A123" s="4"/>
      <c r="B123" s="51"/>
      <c r="C123" s="51"/>
      <c r="D123" s="51"/>
      <c r="E123" s="51"/>
      <c r="F123" s="51"/>
      <c r="G123" s="90"/>
      <c r="H123" s="51"/>
      <c r="I123" s="51"/>
      <c r="J123" s="51"/>
      <c r="K123" s="51"/>
      <c r="L123" s="51"/>
      <c r="M123" s="4"/>
      <c r="N123" s="4"/>
      <c r="O123" s="51"/>
      <c r="P123" s="91"/>
      <c r="Q123" s="93"/>
      <c r="R123" s="89"/>
      <c r="S123" s="51"/>
      <c r="T123" s="51"/>
      <c r="U123" s="4"/>
      <c r="V123" s="4"/>
      <c r="W123" s="4"/>
      <c r="X123" s="4"/>
      <c r="Y123" s="4"/>
      <c r="Z123" s="4"/>
      <c r="AA123" s="4"/>
      <c r="AC123" s="4"/>
      <c r="AD123" s="4"/>
      <c r="AE123" s="81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1:56" ht="15.75" customHeight="1">
      <c r="A124" s="4"/>
      <c r="B124" s="51"/>
      <c r="C124" s="51"/>
      <c r="D124" s="51"/>
      <c r="E124" s="51"/>
      <c r="F124" s="51"/>
      <c r="G124" s="90"/>
      <c r="H124" s="51"/>
      <c r="I124" s="51"/>
      <c r="J124" s="51"/>
      <c r="K124" s="51"/>
      <c r="L124" s="51"/>
      <c r="M124" s="4"/>
      <c r="N124" s="4"/>
      <c r="O124" s="51"/>
      <c r="P124" s="91"/>
      <c r="Q124" s="93"/>
      <c r="R124" s="89"/>
      <c r="S124" s="51"/>
      <c r="T124" s="51"/>
      <c r="U124" s="4"/>
      <c r="V124" s="4"/>
      <c r="W124" s="4"/>
      <c r="X124" s="4"/>
      <c r="Y124" s="4"/>
      <c r="Z124" s="4"/>
      <c r="AA124" s="4"/>
      <c r="AC124" s="4"/>
      <c r="AD124" s="4"/>
      <c r="AE124" s="81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1:56" ht="15.75" customHeight="1">
      <c r="A125" s="4"/>
      <c r="B125" s="51"/>
      <c r="C125" s="51"/>
      <c r="D125" s="51"/>
      <c r="E125" s="51"/>
      <c r="F125" s="51"/>
      <c r="G125" s="90"/>
      <c r="H125" s="51"/>
      <c r="I125" s="51"/>
      <c r="J125" s="51"/>
      <c r="K125" s="51"/>
      <c r="L125" s="51"/>
      <c r="M125" s="4"/>
      <c r="N125" s="4"/>
      <c r="O125" s="51"/>
      <c r="P125" s="91"/>
      <c r="Q125" s="93"/>
      <c r="R125" s="89"/>
      <c r="S125" s="51"/>
      <c r="T125" s="51"/>
      <c r="U125" s="4"/>
      <c r="V125" s="4"/>
      <c r="W125" s="4"/>
      <c r="X125" s="4"/>
      <c r="Y125" s="4"/>
      <c r="Z125" s="4"/>
      <c r="AA125" s="4"/>
      <c r="AC125" s="4"/>
      <c r="AD125" s="4"/>
      <c r="AE125" s="81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1:56" ht="15.75" customHeight="1">
      <c r="A126" s="4"/>
      <c r="B126" s="51"/>
      <c r="C126" s="51"/>
      <c r="D126" s="51"/>
      <c r="E126" s="51"/>
      <c r="F126" s="51"/>
      <c r="G126" s="90"/>
      <c r="H126" s="51"/>
      <c r="I126" s="51"/>
      <c r="J126" s="51"/>
      <c r="K126" s="51"/>
      <c r="L126" s="51"/>
      <c r="M126" s="4"/>
      <c r="N126" s="4"/>
      <c r="O126" s="51"/>
      <c r="P126" s="91"/>
      <c r="Q126" s="93"/>
      <c r="R126" s="89"/>
      <c r="S126" s="51"/>
      <c r="T126" s="51"/>
      <c r="U126" s="4"/>
      <c r="V126" s="4"/>
      <c r="W126" s="4"/>
      <c r="X126" s="4"/>
      <c r="Y126" s="4"/>
      <c r="Z126" s="4"/>
      <c r="AA126" s="4"/>
      <c r="AC126" s="4"/>
      <c r="AD126" s="4"/>
      <c r="AE126" s="81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1:56" ht="15.75" customHeight="1">
      <c r="A127" s="4"/>
      <c r="B127" s="51"/>
      <c r="C127" s="51"/>
      <c r="D127" s="51"/>
      <c r="E127" s="51"/>
      <c r="F127" s="51"/>
      <c r="G127" s="90"/>
      <c r="H127" s="51"/>
      <c r="I127" s="51"/>
      <c r="J127" s="51"/>
      <c r="K127" s="51"/>
      <c r="L127" s="51"/>
      <c r="M127" s="4"/>
      <c r="N127" s="4"/>
      <c r="O127" s="51"/>
      <c r="P127" s="91"/>
      <c r="Q127" s="93"/>
      <c r="R127" s="89"/>
      <c r="S127" s="51"/>
      <c r="T127" s="51"/>
      <c r="U127" s="4"/>
      <c r="V127" s="4"/>
      <c r="W127" s="4"/>
      <c r="X127" s="4"/>
      <c r="Y127" s="4"/>
      <c r="Z127" s="4"/>
      <c r="AA127" s="4"/>
      <c r="AC127" s="4"/>
      <c r="AD127" s="4"/>
      <c r="AE127" s="81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1:56" ht="15.75" customHeight="1">
      <c r="A128" s="4"/>
      <c r="B128" s="51"/>
      <c r="C128" s="51"/>
      <c r="D128" s="51"/>
      <c r="E128" s="51"/>
      <c r="F128" s="51"/>
      <c r="G128" s="90"/>
      <c r="H128" s="51"/>
      <c r="I128" s="51"/>
      <c r="J128" s="51"/>
      <c r="K128" s="51"/>
      <c r="L128" s="51"/>
      <c r="M128" s="4"/>
      <c r="N128" s="4"/>
      <c r="O128" s="51"/>
      <c r="P128" s="91"/>
      <c r="Q128" s="93"/>
      <c r="R128" s="89"/>
      <c r="S128" s="51"/>
      <c r="T128" s="51"/>
      <c r="U128" s="4"/>
      <c r="V128" s="4"/>
      <c r="W128" s="4"/>
      <c r="X128" s="4"/>
      <c r="Y128" s="4"/>
      <c r="Z128" s="4"/>
      <c r="AA128" s="4"/>
      <c r="AC128" s="4"/>
      <c r="AD128" s="4"/>
      <c r="AE128" s="81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1:56" ht="15.75" customHeight="1">
      <c r="A129" s="4"/>
      <c r="B129" s="51"/>
      <c r="C129" s="51"/>
      <c r="D129" s="51"/>
      <c r="E129" s="51"/>
      <c r="F129" s="51"/>
      <c r="G129" s="90"/>
      <c r="H129" s="51"/>
      <c r="I129" s="51"/>
      <c r="J129" s="51"/>
      <c r="K129" s="51"/>
      <c r="L129" s="51"/>
      <c r="M129" s="4"/>
      <c r="N129" s="4"/>
      <c r="O129" s="51"/>
      <c r="P129" s="91"/>
      <c r="Q129" s="93"/>
      <c r="R129" s="89"/>
      <c r="S129" s="51"/>
      <c r="T129" s="51"/>
      <c r="U129" s="4"/>
      <c r="V129" s="4"/>
      <c r="W129" s="4"/>
      <c r="X129" s="4"/>
      <c r="Y129" s="4"/>
      <c r="Z129" s="4"/>
      <c r="AA129" s="4"/>
      <c r="AC129" s="4"/>
      <c r="AD129" s="4"/>
      <c r="AE129" s="81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1:56" ht="15.75" customHeight="1">
      <c r="A130" s="4"/>
      <c r="B130" s="51"/>
      <c r="C130" s="51"/>
      <c r="D130" s="51"/>
      <c r="E130" s="51"/>
      <c r="F130" s="51"/>
      <c r="G130" s="90"/>
      <c r="H130" s="51"/>
      <c r="I130" s="51"/>
      <c r="J130" s="51"/>
      <c r="K130" s="51"/>
      <c r="L130" s="51"/>
      <c r="M130" s="4"/>
      <c r="N130" s="4"/>
      <c r="O130" s="51"/>
      <c r="P130" s="91"/>
      <c r="Q130" s="93"/>
      <c r="R130" s="89"/>
      <c r="S130" s="51"/>
      <c r="T130" s="51"/>
      <c r="U130" s="4"/>
      <c r="V130" s="4"/>
      <c r="W130" s="4"/>
      <c r="X130" s="4"/>
      <c r="Y130" s="4"/>
      <c r="Z130" s="4"/>
      <c r="AA130" s="4"/>
      <c r="AC130" s="4"/>
      <c r="AD130" s="4"/>
      <c r="AE130" s="81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1:56" ht="15.75" customHeight="1">
      <c r="A131" s="4"/>
      <c r="B131" s="51"/>
      <c r="C131" s="51"/>
      <c r="D131" s="51"/>
      <c r="E131" s="51"/>
      <c r="F131" s="51"/>
      <c r="G131" s="90"/>
      <c r="H131" s="51"/>
      <c r="I131" s="51"/>
      <c r="J131" s="51"/>
      <c r="K131" s="51"/>
      <c r="L131" s="51"/>
      <c r="M131" s="4"/>
      <c r="N131" s="4"/>
      <c r="O131" s="51"/>
      <c r="P131" s="91"/>
      <c r="Q131" s="93"/>
      <c r="R131" s="89"/>
      <c r="S131" s="51"/>
      <c r="T131" s="51"/>
      <c r="U131" s="4"/>
      <c r="V131" s="4"/>
      <c r="W131" s="4"/>
      <c r="X131" s="4"/>
      <c r="Y131" s="4"/>
      <c r="Z131" s="4"/>
      <c r="AA131" s="4"/>
      <c r="AC131" s="4"/>
      <c r="AD131" s="4"/>
      <c r="AE131" s="81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1:56" ht="15.75" customHeight="1">
      <c r="A132" s="4"/>
      <c r="B132" s="51"/>
      <c r="C132" s="51"/>
      <c r="D132" s="51"/>
      <c r="E132" s="51"/>
      <c r="F132" s="51"/>
      <c r="G132" s="90"/>
      <c r="H132" s="51"/>
      <c r="I132" s="51"/>
      <c r="J132" s="51"/>
      <c r="K132" s="51"/>
      <c r="L132" s="51"/>
      <c r="M132" s="4"/>
      <c r="N132" s="4"/>
      <c r="O132" s="51"/>
      <c r="P132" s="91"/>
      <c r="Q132" s="93"/>
      <c r="R132" s="89"/>
      <c r="S132" s="51"/>
      <c r="T132" s="51"/>
      <c r="U132" s="4"/>
      <c r="V132" s="4"/>
      <c r="W132" s="4"/>
      <c r="X132" s="4"/>
      <c r="Y132" s="4"/>
      <c r="Z132" s="4"/>
      <c r="AA132" s="4"/>
      <c r="AC132" s="4"/>
      <c r="AD132" s="4"/>
      <c r="AE132" s="81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1:56" ht="15.75" customHeight="1">
      <c r="A133" s="4"/>
      <c r="B133" s="51"/>
      <c r="C133" s="51"/>
      <c r="D133" s="51"/>
      <c r="E133" s="51"/>
      <c r="F133" s="51"/>
      <c r="G133" s="90"/>
      <c r="H133" s="51"/>
      <c r="I133" s="51"/>
      <c r="J133" s="51"/>
      <c r="K133" s="51"/>
      <c r="L133" s="51"/>
      <c r="M133" s="4"/>
      <c r="N133" s="4"/>
      <c r="O133" s="51"/>
      <c r="P133" s="91"/>
      <c r="Q133" s="93"/>
      <c r="R133" s="89"/>
      <c r="S133" s="51"/>
      <c r="T133" s="51"/>
      <c r="U133" s="4"/>
      <c r="V133" s="4"/>
      <c r="W133" s="4"/>
      <c r="X133" s="4"/>
      <c r="Y133" s="4"/>
      <c r="Z133" s="4"/>
      <c r="AA133" s="4"/>
      <c r="AC133" s="4"/>
      <c r="AD133" s="4"/>
      <c r="AE133" s="81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56" ht="15.75" customHeight="1">
      <c r="A134" s="4"/>
      <c r="B134" s="51"/>
      <c r="C134" s="51"/>
      <c r="D134" s="51"/>
      <c r="E134" s="51"/>
      <c r="F134" s="51"/>
      <c r="G134" s="90"/>
      <c r="H134" s="51"/>
      <c r="I134" s="51"/>
      <c r="J134" s="51"/>
      <c r="K134" s="51"/>
      <c r="L134" s="51"/>
      <c r="M134" s="4"/>
      <c r="N134" s="4"/>
      <c r="O134" s="51"/>
      <c r="P134" s="91"/>
      <c r="Q134" s="93"/>
      <c r="R134" s="89"/>
      <c r="S134" s="51"/>
      <c r="T134" s="51"/>
      <c r="U134" s="4"/>
      <c r="V134" s="4"/>
      <c r="W134" s="4"/>
      <c r="X134" s="4"/>
      <c r="Y134" s="4"/>
      <c r="Z134" s="4"/>
      <c r="AA134" s="4"/>
      <c r="AC134" s="4"/>
      <c r="AD134" s="4"/>
      <c r="AE134" s="81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56" ht="15.75" customHeight="1">
      <c r="A135" s="4"/>
      <c r="B135" s="51"/>
      <c r="C135" s="51"/>
      <c r="D135" s="51"/>
      <c r="E135" s="51"/>
      <c r="F135" s="51"/>
      <c r="G135" s="90"/>
      <c r="H135" s="51"/>
      <c r="I135" s="51"/>
      <c r="J135" s="51"/>
      <c r="K135" s="51"/>
      <c r="L135" s="51"/>
      <c r="M135" s="4"/>
      <c r="N135" s="4"/>
      <c r="O135" s="51"/>
      <c r="P135" s="91"/>
      <c r="Q135" s="93"/>
      <c r="R135" s="89"/>
      <c r="S135" s="51"/>
      <c r="T135" s="51"/>
      <c r="U135" s="4"/>
      <c r="V135" s="4"/>
      <c r="W135" s="4"/>
      <c r="X135" s="4"/>
      <c r="Y135" s="4"/>
      <c r="Z135" s="4"/>
      <c r="AA135" s="4"/>
      <c r="AC135" s="4"/>
      <c r="AD135" s="4"/>
      <c r="AE135" s="81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56" ht="15.75" customHeight="1">
      <c r="A136" s="4"/>
      <c r="B136" s="51"/>
      <c r="C136" s="51"/>
      <c r="D136" s="51"/>
      <c r="E136" s="51"/>
      <c r="F136" s="51"/>
      <c r="G136" s="90"/>
      <c r="H136" s="51"/>
      <c r="I136" s="51"/>
      <c r="J136" s="51"/>
      <c r="K136" s="51"/>
      <c r="L136" s="51"/>
      <c r="M136" s="4"/>
      <c r="N136" s="4"/>
      <c r="O136" s="51"/>
      <c r="P136" s="91"/>
      <c r="Q136" s="93"/>
      <c r="R136" s="89"/>
      <c r="S136" s="51"/>
      <c r="T136" s="51"/>
      <c r="U136" s="4"/>
      <c r="V136" s="4"/>
      <c r="W136" s="4"/>
      <c r="X136" s="4"/>
      <c r="Y136" s="4"/>
      <c r="Z136" s="4"/>
      <c r="AA136" s="4"/>
      <c r="AC136" s="4"/>
      <c r="AD136" s="4"/>
      <c r="AE136" s="81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56" ht="15.75" customHeight="1">
      <c r="A137" s="4"/>
      <c r="B137" s="51"/>
      <c r="C137" s="51"/>
      <c r="D137" s="51"/>
      <c r="E137" s="51"/>
      <c r="F137" s="51"/>
      <c r="G137" s="90"/>
      <c r="H137" s="51"/>
      <c r="I137" s="51"/>
      <c r="J137" s="51"/>
      <c r="K137" s="51"/>
      <c r="L137" s="51"/>
      <c r="M137" s="4"/>
      <c r="N137" s="4"/>
      <c r="O137" s="51"/>
      <c r="P137" s="91"/>
      <c r="Q137" s="93"/>
      <c r="R137" s="89"/>
      <c r="S137" s="51"/>
      <c r="T137" s="51"/>
      <c r="U137" s="4"/>
      <c r="V137" s="4"/>
      <c r="W137" s="4"/>
      <c r="X137" s="4"/>
      <c r="Y137" s="4"/>
      <c r="Z137" s="4"/>
      <c r="AA137" s="4"/>
      <c r="AC137" s="4"/>
      <c r="AD137" s="4"/>
      <c r="AE137" s="81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56" ht="15.75" customHeight="1">
      <c r="A138" s="4"/>
      <c r="B138" s="51"/>
      <c r="C138" s="51"/>
      <c r="D138" s="51"/>
      <c r="E138" s="51"/>
      <c r="F138" s="51"/>
      <c r="G138" s="90"/>
      <c r="H138" s="51"/>
      <c r="I138" s="51"/>
      <c r="J138" s="51"/>
      <c r="K138" s="51"/>
      <c r="L138" s="51"/>
      <c r="M138" s="4"/>
      <c r="N138" s="4"/>
      <c r="O138" s="51"/>
      <c r="P138" s="91"/>
      <c r="Q138" s="93"/>
      <c r="R138" s="89"/>
      <c r="S138" s="51"/>
      <c r="T138" s="51"/>
      <c r="U138" s="4"/>
      <c r="V138" s="4"/>
      <c r="W138" s="4"/>
      <c r="X138" s="4"/>
      <c r="Y138" s="4"/>
      <c r="Z138" s="4"/>
      <c r="AA138" s="4"/>
      <c r="AC138" s="4"/>
      <c r="AD138" s="4"/>
      <c r="AE138" s="81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1:56" ht="15.75" customHeight="1">
      <c r="A139" s="4"/>
      <c r="B139" s="51"/>
      <c r="C139" s="51"/>
      <c r="D139" s="51"/>
      <c r="E139" s="51"/>
      <c r="F139" s="51"/>
      <c r="G139" s="90"/>
      <c r="H139" s="51"/>
      <c r="I139" s="51"/>
      <c r="J139" s="51"/>
      <c r="K139" s="51"/>
      <c r="L139" s="51"/>
      <c r="M139" s="4"/>
      <c r="N139" s="4"/>
      <c r="O139" s="51"/>
      <c r="P139" s="91"/>
      <c r="Q139" s="93"/>
      <c r="R139" s="89"/>
      <c r="S139" s="51"/>
      <c r="T139" s="51"/>
      <c r="U139" s="4"/>
      <c r="V139" s="4"/>
      <c r="W139" s="4"/>
      <c r="X139" s="4"/>
      <c r="Y139" s="4"/>
      <c r="Z139" s="4"/>
      <c r="AA139" s="4"/>
      <c r="AC139" s="4"/>
      <c r="AD139" s="4"/>
      <c r="AE139" s="81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1:56" ht="15.75" customHeight="1">
      <c r="A140" s="4"/>
      <c r="B140" s="51"/>
      <c r="C140" s="51"/>
      <c r="D140" s="51"/>
      <c r="E140" s="51"/>
      <c r="F140" s="51"/>
      <c r="G140" s="90"/>
      <c r="H140" s="51"/>
      <c r="I140" s="51"/>
      <c r="J140" s="51"/>
      <c r="K140" s="51"/>
      <c r="L140" s="51"/>
      <c r="M140" s="4"/>
      <c r="N140" s="4"/>
      <c r="O140" s="51"/>
      <c r="P140" s="91"/>
      <c r="Q140" s="93"/>
      <c r="R140" s="89"/>
      <c r="S140" s="51"/>
      <c r="T140" s="51"/>
      <c r="U140" s="4"/>
      <c r="V140" s="4"/>
      <c r="W140" s="4"/>
      <c r="X140" s="4"/>
      <c r="Y140" s="4"/>
      <c r="Z140" s="4"/>
      <c r="AA140" s="4"/>
      <c r="AC140" s="4"/>
      <c r="AD140" s="4"/>
      <c r="AE140" s="81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1:56" ht="15.75" customHeight="1">
      <c r="A141" s="4"/>
      <c r="B141" s="51"/>
      <c r="C141" s="51"/>
      <c r="D141" s="51"/>
      <c r="E141" s="51"/>
      <c r="F141" s="51"/>
      <c r="G141" s="90"/>
      <c r="H141" s="51"/>
      <c r="I141" s="51"/>
      <c r="J141" s="51"/>
      <c r="K141" s="51"/>
      <c r="L141" s="51"/>
      <c r="M141" s="4"/>
      <c r="N141" s="4"/>
      <c r="O141" s="51"/>
      <c r="P141" s="91"/>
      <c r="Q141" s="93"/>
      <c r="R141" s="89"/>
      <c r="S141" s="51"/>
      <c r="T141" s="51"/>
      <c r="U141" s="4"/>
      <c r="V141" s="4"/>
      <c r="W141" s="4"/>
      <c r="X141" s="4"/>
      <c r="Y141" s="4"/>
      <c r="Z141" s="4"/>
      <c r="AA141" s="4"/>
      <c r="AC141" s="4"/>
      <c r="AD141" s="4"/>
      <c r="AE141" s="81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1:56" ht="15.75" customHeight="1">
      <c r="A142" s="4"/>
      <c r="B142" s="51"/>
      <c r="C142" s="51"/>
      <c r="D142" s="51"/>
      <c r="E142" s="51"/>
      <c r="F142" s="51"/>
      <c r="G142" s="90"/>
      <c r="H142" s="51"/>
      <c r="I142" s="51"/>
      <c r="J142" s="51"/>
      <c r="K142" s="51"/>
      <c r="L142" s="51"/>
      <c r="M142" s="4"/>
      <c r="N142" s="4"/>
      <c r="O142" s="51"/>
      <c r="P142" s="91"/>
      <c r="Q142" s="93"/>
      <c r="R142" s="89"/>
      <c r="S142" s="51"/>
      <c r="T142" s="51"/>
      <c r="U142" s="4"/>
      <c r="V142" s="4"/>
      <c r="W142" s="4"/>
      <c r="X142" s="4"/>
      <c r="Y142" s="4"/>
      <c r="Z142" s="4"/>
      <c r="AA142" s="4"/>
      <c r="AC142" s="4"/>
      <c r="AD142" s="4"/>
      <c r="AE142" s="81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1:56" ht="15.75" customHeight="1">
      <c r="A143" s="4"/>
      <c r="B143" s="51"/>
      <c r="C143" s="51"/>
      <c r="D143" s="51"/>
      <c r="E143" s="51"/>
      <c r="F143" s="51"/>
      <c r="G143" s="90"/>
      <c r="H143" s="51"/>
      <c r="I143" s="51"/>
      <c r="J143" s="51"/>
      <c r="K143" s="51"/>
      <c r="L143" s="51"/>
      <c r="M143" s="4"/>
      <c r="N143" s="4"/>
      <c r="O143" s="51"/>
      <c r="P143" s="91"/>
      <c r="Q143" s="93"/>
      <c r="R143" s="89"/>
      <c r="S143" s="51"/>
      <c r="T143" s="51"/>
      <c r="U143" s="4"/>
      <c r="V143" s="4"/>
      <c r="W143" s="4"/>
      <c r="X143" s="4"/>
      <c r="Y143" s="4"/>
      <c r="Z143" s="4"/>
      <c r="AA143" s="4"/>
      <c r="AC143" s="4"/>
      <c r="AD143" s="4"/>
      <c r="AE143" s="81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1:56" ht="15.75" customHeight="1">
      <c r="A144" s="4"/>
      <c r="B144" s="51"/>
      <c r="C144" s="51"/>
      <c r="D144" s="51"/>
      <c r="E144" s="51"/>
      <c r="F144" s="51"/>
      <c r="G144" s="90"/>
      <c r="H144" s="51"/>
      <c r="I144" s="51"/>
      <c r="J144" s="51"/>
      <c r="K144" s="51"/>
      <c r="L144" s="51"/>
      <c r="M144" s="4"/>
      <c r="N144" s="4"/>
      <c r="O144" s="51"/>
      <c r="P144" s="91"/>
      <c r="Q144" s="93"/>
      <c r="R144" s="89"/>
      <c r="S144" s="51"/>
      <c r="T144" s="51"/>
      <c r="U144" s="4"/>
      <c r="V144" s="4"/>
      <c r="W144" s="4"/>
      <c r="X144" s="4"/>
      <c r="Y144" s="4"/>
      <c r="Z144" s="4"/>
      <c r="AA144" s="4"/>
      <c r="AC144" s="4"/>
      <c r="AD144" s="4"/>
      <c r="AE144" s="81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1:56" ht="15.75" customHeight="1">
      <c r="A145" s="4"/>
      <c r="B145" s="51"/>
      <c r="C145" s="51"/>
      <c r="D145" s="51"/>
      <c r="E145" s="51"/>
      <c r="F145" s="51"/>
      <c r="G145" s="90"/>
      <c r="H145" s="51"/>
      <c r="I145" s="51"/>
      <c r="J145" s="51"/>
      <c r="K145" s="51"/>
      <c r="L145" s="51"/>
      <c r="M145" s="4"/>
      <c r="N145" s="4"/>
      <c r="O145" s="51"/>
      <c r="P145" s="91"/>
      <c r="Q145" s="93"/>
      <c r="R145" s="89"/>
      <c r="S145" s="51"/>
      <c r="T145" s="51"/>
      <c r="U145" s="4"/>
      <c r="V145" s="4"/>
      <c r="W145" s="4"/>
      <c r="X145" s="4"/>
      <c r="Y145" s="4"/>
      <c r="Z145" s="4"/>
      <c r="AA145" s="4"/>
      <c r="AC145" s="4"/>
      <c r="AD145" s="4"/>
      <c r="AE145" s="81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1:56" ht="15.75" customHeight="1">
      <c r="A146" s="4"/>
      <c r="B146" s="51"/>
      <c r="C146" s="51"/>
      <c r="D146" s="51"/>
      <c r="E146" s="51"/>
      <c r="F146" s="51"/>
      <c r="G146" s="90"/>
      <c r="H146" s="51"/>
      <c r="I146" s="51"/>
      <c r="J146" s="51"/>
      <c r="K146" s="51"/>
      <c r="L146" s="51"/>
      <c r="M146" s="4"/>
      <c r="N146" s="4"/>
      <c r="O146" s="51"/>
      <c r="P146" s="91"/>
      <c r="Q146" s="93"/>
      <c r="R146" s="89"/>
      <c r="S146" s="51"/>
      <c r="T146" s="51"/>
      <c r="U146" s="4"/>
      <c r="V146" s="4"/>
      <c r="W146" s="4"/>
      <c r="X146" s="4"/>
      <c r="Y146" s="4"/>
      <c r="Z146" s="4"/>
      <c r="AA146" s="4"/>
      <c r="AC146" s="4"/>
      <c r="AD146" s="4"/>
      <c r="AE146" s="81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1:56" ht="15.75" customHeight="1">
      <c r="A147" s="4"/>
      <c r="B147" s="51"/>
      <c r="C147" s="51"/>
      <c r="D147" s="51"/>
      <c r="E147" s="51"/>
      <c r="F147" s="51"/>
      <c r="G147" s="90"/>
      <c r="H147" s="51"/>
      <c r="I147" s="51"/>
      <c r="J147" s="51"/>
      <c r="K147" s="51"/>
      <c r="L147" s="51"/>
      <c r="M147" s="4"/>
      <c r="N147" s="4"/>
      <c r="O147" s="51"/>
      <c r="P147" s="91"/>
      <c r="Q147" s="93"/>
      <c r="R147" s="89"/>
      <c r="S147" s="51"/>
      <c r="T147" s="51"/>
      <c r="U147" s="4"/>
      <c r="V147" s="4"/>
      <c r="W147" s="4"/>
      <c r="X147" s="4"/>
      <c r="Y147" s="4"/>
      <c r="Z147" s="4"/>
      <c r="AA147" s="4"/>
      <c r="AC147" s="4"/>
      <c r="AD147" s="4"/>
      <c r="AE147" s="81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1:56" ht="15.75" customHeight="1">
      <c r="A148" s="4"/>
      <c r="B148" s="51"/>
      <c r="C148" s="51"/>
      <c r="D148" s="51"/>
      <c r="E148" s="51"/>
      <c r="F148" s="51"/>
      <c r="G148" s="90"/>
      <c r="H148" s="51"/>
      <c r="I148" s="51"/>
      <c r="J148" s="51"/>
      <c r="K148" s="51"/>
      <c r="L148" s="51"/>
      <c r="M148" s="4"/>
      <c r="N148" s="4"/>
      <c r="O148" s="51"/>
      <c r="P148" s="91"/>
      <c r="Q148" s="93"/>
      <c r="R148" s="89"/>
      <c r="S148" s="51"/>
      <c r="T148" s="51"/>
      <c r="U148" s="4"/>
      <c r="V148" s="4"/>
      <c r="W148" s="4"/>
      <c r="X148" s="4"/>
      <c r="Y148" s="4"/>
      <c r="Z148" s="4"/>
      <c r="AA148" s="4"/>
      <c r="AC148" s="4"/>
      <c r="AD148" s="4"/>
      <c r="AE148" s="81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1:56" ht="15.75" customHeight="1">
      <c r="A149" s="4"/>
      <c r="B149" s="51"/>
      <c r="C149" s="51"/>
      <c r="D149" s="51"/>
      <c r="E149" s="51"/>
      <c r="F149" s="51"/>
      <c r="G149" s="90"/>
      <c r="H149" s="51"/>
      <c r="I149" s="51"/>
      <c r="J149" s="51"/>
      <c r="K149" s="51"/>
      <c r="L149" s="51"/>
      <c r="M149" s="4"/>
      <c r="N149" s="4"/>
      <c r="O149" s="51"/>
      <c r="P149" s="91"/>
      <c r="Q149" s="93"/>
      <c r="R149" s="89"/>
      <c r="S149" s="51"/>
      <c r="T149" s="51"/>
      <c r="U149" s="4"/>
      <c r="V149" s="4"/>
      <c r="W149" s="4"/>
      <c r="X149" s="4"/>
      <c r="Y149" s="4"/>
      <c r="Z149" s="4"/>
      <c r="AA149" s="4"/>
      <c r="AC149" s="4"/>
      <c r="AD149" s="4"/>
      <c r="AE149" s="81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1:56" ht="15.75" customHeight="1">
      <c r="A150" s="4"/>
      <c r="B150" s="51"/>
      <c r="C150" s="51"/>
      <c r="D150" s="51"/>
      <c r="E150" s="51"/>
      <c r="F150" s="51"/>
      <c r="G150" s="90"/>
      <c r="H150" s="51"/>
      <c r="I150" s="51"/>
      <c r="J150" s="51"/>
      <c r="K150" s="51"/>
      <c r="L150" s="51"/>
      <c r="M150" s="4"/>
      <c r="N150" s="4"/>
      <c r="O150" s="51"/>
      <c r="P150" s="91"/>
      <c r="Q150" s="93"/>
      <c r="R150" s="89"/>
      <c r="S150" s="51"/>
      <c r="T150" s="51"/>
      <c r="U150" s="4"/>
      <c r="V150" s="4"/>
      <c r="W150" s="4"/>
      <c r="X150" s="4"/>
      <c r="Y150" s="4"/>
      <c r="Z150" s="4"/>
      <c r="AA150" s="4"/>
      <c r="AC150" s="4"/>
      <c r="AD150" s="4"/>
      <c r="AE150" s="81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1:56" ht="15.75" customHeight="1">
      <c r="A151" s="4"/>
      <c r="B151" s="51"/>
      <c r="C151" s="51"/>
      <c r="D151" s="51"/>
      <c r="E151" s="51"/>
      <c r="F151" s="51"/>
      <c r="G151" s="90"/>
      <c r="H151" s="51"/>
      <c r="I151" s="51"/>
      <c r="J151" s="51"/>
      <c r="K151" s="51"/>
      <c r="L151" s="51"/>
      <c r="M151" s="4"/>
      <c r="N151" s="4"/>
      <c r="O151" s="51"/>
      <c r="P151" s="91"/>
      <c r="Q151" s="93"/>
      <c r="R151" s="89"/>
      <c r="S151" s="51"/>
      <c r="T151" s="51"/>
      <c r="U151" s="4"/>
      <c r="V151" s="4"/>
      <c r="W151" s="4"/>
      <c r="X151" s="4"/>
      <c r="Y151" s="4"/>
      <c r="Z151" s="4"/>
      <c r="AA151" s="4"/>
      <c r="AC151" s="4"/>
      <c r="AD151" s="4"/>
      <c r="AE151" s="81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1:56" ht="15.75" customHeight="1">
      <c r="A152" s="4"/>
      <c r="B152" s="51"/>
      <c r="C152" s="51"/>
      <c r="D152" s="51"/>
      <c r="E152" s="51"/>
      <c r="F152" s="51"/>
      <c r="G152" s="90"/>
      <c r="H152" s="51"/>
      <c r="I152" s="51"/>
      <c r="J152" s="51"/>
      <c r="K152" s="51"/>
      <c r="L152" s="51"/>
      <c r="M152" s="4"/>
      <c r="N152" s="4"/>
      <c r="O152" s="51"/>
      <c r="P152" s="91"/>
      <c r="Q152" s="93"/>
      <c r="R152" s="89"/>
      <c r="S152" s="51"/>
      <c r="T152" s="51"/>
      <c r="U152" s="4"/>
      <c r="V152" s="4"/>
      <c r="W152" s="4"/>
      <c r="X152" s="4"/>
      <c r="Y152" s="4"/>
      <c r="Z152" s="4"/>
      <c r="AA152" s="4"/>
      <c r="AC152" s="4"/>
      <c r="AD152" s="4"/>
      <c r="AE152" s="81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1:56" ht="15.75" customHeight="1">
      <c r="A153" s="4"/>
      <c r="B153" s="51"/>
      <c r="C153" s="51"/>
      <c r="D153" s="51"/>
      <c r="E153" s="51"/>
      <c r="F153" s="51"/>
      <c r="G153" s="90"/>
      <c r="H153" s="51"/>
      <c r="I153" s="51"/>
      <c r="J153" s="51"/>
      <c r="K153" s="51"/>
      <c r="L153" s="51"/>
      <c r="M153" s="4"/>
      <c r="N153" s="4"/>
      <c r="O153" s="51"/>
      <c r="P153" s="91"/>
      <c r="Q153" s="93"/>
      <c r="R153" s="89"/>
      <c r="S153" s="51"/>
      <c r="T153" s="51"/>
      <c r="U153" s="4"/>
      <c r="V153" s="4"/>
      <c r="W153" s="4"/>
      <c r="X153" s="4"/>
      <c r="Y153" s="4"/>
      <c r="Z153" s="4"/>
      <c r="AA153" s="4"/>
      <c r="AC153" s="4"/>
      <c r="AD153" s="4"/>
      <c r="AE153" s="81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1:56" ht="15.75" customHeight="1">
      <c r="A154" s="4"/>
      <c r="B154" s="51"/>
      <c r="C154" s="51"/>
      <c r="D154" s="51"/>
      <c r="E154" s="51"/>
      <c r="F154" s="51"/>
      <c r="G154" s="90"/>
      <c r="H154" s="51"/>
      <c r="I154" s="51"/>
      <c r="J154" s="51"/>
      <c r="K154" s="51"/>
      <c r="L154" s="51"/>
      <c r="M154" s="4"/>
      <c r="N154" s="4"/>
      <c r="O154" s="51"/>
      <c r="P154" s="91"/>
      <c r="Q154" s="93"/>
      <c r="R154" s="89"/>
      <c r="S154" s="51"/>
      <c r="T154" s="51"/>
      <c r="U154" s="4"/>
      <c r="V154" s="4"/>
      <c r="W154" s="4"/>
      <c r="X154" s="4"/>
      <c r="Y154" s="4"/>
      <c r="Z154" s="4"/>
      <c r="AA154" s="4"/>
      <c r="AC154" s="4"/>
      <c r="AD154" s="4"/>
      <c r="AE154" s="81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1:56" ht="15.75" customHeight="1">
      <c r="A155" s="4"/>
      <c r="B155" s="51"/>
      <c r="C155" s="51"/>
      <c r="D155" s="51"/>
      <c r="E155" s="51"/>
      <c r="F155" s="51"/>
      <c r="G155" s="90"/>
      <c r="H155" s="51"/>
      <c r="I155" s="51"/>
      <c r="J155" s="51"/>
      <c r="K155" s="51"/>
      <c r="L155" s="51"/>
      <c r="M155" s="4"/>
      <c r="N155" s="4"/>
      <c r="O155" s="51"/>
      <c r="P155" s="91"/>
      <c r="Q155" s="93"/>
      <c r="R155" s="89"/>
      <c r="S155" s="51"/>
      <c r="T155" s="51"/>
      <c r="U155" s="4"/>
      <c r="V155" s="4"/>
      <c r="W155" s="4"/>
      <c r="X155" s="4"/>
      <c r="Y155" s="4"/>
      <c r="Z155" s="4"/>
      <c r="AA155" s="4"/>
      <c r="AC155" s="4"/>
      <c r="AD155" s="4"/>
      <c r="AE155" s="81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1:56" ht="15.75" customHeight="1">
      <c r="A156" s="4"/>
      <c r="B156" s="51"/>
      <c r="C156" s="51"/>
      <c r="D156" s="51"/>
      <c r="E156" s="51"/>
      <c r="F156" s="51"/>
      <c r="G156" s="90"/>
      <c r="H156" s="51"/>
      <c r="I156" s="51"/>
      <c r="J156" s="51"/>
      <c r="K156" s="51"/>
      <c r="L156" s="51"/>
      <c r="M156" s="4"/>
      <c r="N156" s="4"/>
      <c r="O156" s="51"/>
      <c r="P156" s="91"/>
      <c r="Q156" s="93"/>
      <c r="R156" s="89"/>
      <c r="S156" s="51"/>
      <c r="T156" s="51"/>
      <c r="U156" s="4"/>
      <c r="V156" s="4"/>
      <c r="W156" s="4"/>
      <c r="X156" s="4"/>
      <c r="Y156" s="4"/>
      <c r="Z156" s="4"/>
      <c r="AA156" s="4"/>
      <c r="AC156" s="4"/>
      <c r="AD156" s="4"/>
      <c r="AE156" s="81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1:56" ht="15.75" customHeight="1">
      <c r="A157" s="4"/>
      <c r="B157" s="51"/>
      <c r="C157" s="51"/>
      <c r="D157" s="51"/>
      <c r="E157" s="51"/>
      <c r="F157" s="51"/>
      <c r="G157" s="90"/>
      <c r="H157" s="51"/>
      <c r="I157" s="51"/>
      <c r="J157" s="51"/>
      <c r="K157" s="51"/>
      <c r="L157" s="51"/>
      <c r="M157" s="4"/>
      <c r="N157" s="4"/>
      <c r="O157" s="51"/>
      <c r="P157" s="91"/>
      <c r="Q157" s="93"/>
      <c r="R157" s="89"/>
      <c r="S157" s="51"/>
      <c r="T157" s="51"/>
      <c r="U157" s="4"/>
      <c r="V157" s="4"/>
      <c r="W157" s="4"/>
      <c r="X157" s="4"/>
      <c r="Y157" s="4"/>
      <c r="Z157" s="4"/>
      <c r="AA157" s="4"/>
      <c r="AC157" s="4"/>
      <c r="AD157" s="4"/>
      <c r="AE157" s="81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1:56" ht="15.75" customHeight="1">
      <c r="A158" s="4"/>
      <c r="B158" s="51"/>
      <c r="C158" s="51"/>
      <c r="D158" s="51"/>
      <c r="E158" s="51"/>
      <c r="F158" s="51"/>
      <c r="G158" s="90"/>
      <c r="H158" s="51"/>
      <c r="I158" s="51"/>
      <c r="J158" s="51"/>
      <c r="K158" s="51"/>
      <c r="L158" s="51"/>
      <c r="M158" s="4"/>
      <c r="N158" s="4"/>
      <c r="O158" s="51"/>
      <c r="P158" s="91"/>
      <c r="Q158" s="93"/>
      <c r="R158" s="89"/>
      <c r="S158" s="51"/>
      <c r="T158" s="51"/>
      <c r="U158" s="4"/>
      <c r="V158" s="4"/>
      <c r="W158" s="4"/>
      <c r="X158" s="4"/>
      <c r="Y158" s="4"/>
      <c r="Z158" s="4"/>
      <c r="AA158" s="4"/>
      <c r="AC158" s="4"/>
      <c r="AD158" s="4"/>
      <c r="AE158" s="81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1:56" ht="15.75" customHeight="1">
      <c r="A159" s="4"/>
      <c r="B159" s="51"/>
      <c r="C159" s="51"/>
      <c r="D159" s="51"/>
      <c r="E159" s="51"/>
      <c r="F159" s="51"/>
      <c r="G159" s="90"/>
      <c r="H159" s="51"/>
      <c r="I159" s="51"/>
      <c r="J159" s="51"/>
      <c r="K159" s="51"/>
      <c r="L159" s="51"/>
      <c r="M159" s="4"/>
      <c r="N159" s="4"/>
      <c r="O159" s="51"/>
      <c r="P159" s="91"/>
      <c r="Q159" s="93"/>
      <c r="R159" s="89"/>
      <c r="S159" s="51"/>
      <c r="T159" s="51"/>
      <c r="U159" s="4"/>
      <c r="V159" s="4"/>
      <c r="W159" s="4"/>
      <c r="X159" s="4"/>
      <c r="Y159" s="4"/>
      <c r="Z159" s="4"/>
      <c r="AA159" s="4"/>
      <c r="AC159" s="4"/>
      <c r="AD159" s="4"/>
      <c r="AE159" s="81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1:56" ht="15.75" customHeight="1">
      <c r="A160" s="4"/>
      <c r="B160" s="51"/>
      <c r="C160" s="51"/>
      <c r="D160" s="51"/>
      <c r="E160" s="51"/>
      <c r="F160" s="51"/>
      <c r="G160" s="90"/>
      <c r="H160" s="51"/>
      <c r="I160" s="51"/>
      <c r="J160" s="51"/>
      <c r="K160" s="51"/>
      <c r="L160" s="51"/>
      <c r="M160" s="4"/>
      <c r="N160" s="4"/>
      <c r="O160" s="51"/>
      <c r="P160" s="91"/>
      <c r="Q160" s="93"/>
      <c r="R160" s="89"/>
      <c r="S160" s="51"/>
      <c r="T160" s="51"/>
      <c r="U160" s="4"/>
      <c r="V160" s="4"/>
      <c r="W160" s="4"/>
      <c r="X160" s="4"/>
      <c r="Y160" s="4"/>
      <c r="Z160" s="4"/>
      <c r="AA160" s="4"/>
      <c r="AC160" s="4"/>
      <c r="AD160" s="4"/>
      <c r="AE160" s="81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1:56" ht="15.75" customHeight="1">
      <c r="A161" s="4"/>
      <c r="B161" s="51"/>
      <c r="C161" s="51"/>
      <c r="D161" s="51"/>
      <c r="E161" s="51"/>
      <c r="F161" s="51"/>
      <c r="G161" s="90"/>
      <c r="H161" s="51"/>
      <c r="I161" s="51"/>
      <c r="J161" s="51"/>
      <c r="K161" s="51"/>
      <c r="L161" s="51"/>
      <c r="M161" s="4"/>
      <c r="N161" s="4"/>
      <c r="O161" s="51"/>
      <c r="P161" s="91"/>
      <c r="Q161" s="93"/>
      <c r="R161" s="89"/>
      <c r="S161" s="51"/>
      <c r="T161" s="51"/>
      <c r="U161" s="4"/>
      <c r="V161" s="4"/>
      <c r="W161" s="4"/>
      <c r="X161" s="4"/>
      <c r="Y161" s="4"/>
      <c r="Z161" s="4"/>
      <c r="AA161" s="4"/>
      <c r="AC161" s="4"/>
      <c r="AD161" s="4"/>
      <c r="AE161" s="81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1:56" ht="15.75" customHeight="1">
      <c r="A162" s="4"/>
      <c r="B162" s="51"/>
      <c r="C162" s="51"/>
      <c r="D162" s="51"/>
      <c r="E162" s="51"/>
      <c r="F162" s="51"/>
      <c r="G162" s="90"/>
      <c r="H162" s="51"/>
      <c r="I162" s="51"/>
      <c r="J162" s="51"/>
      <c r="K162" s="51"/>
      <c r="L162" s="51"/>
      <c r="M162" s="4"/>
      <c r="N162" s="4"/>
      <c r="O162" s="51"/>
      <c r="P162" s="91"/>
      <c r="Q162" s="93"/>
      <c r="R162" s="89"/>
      <c r="S162" s="51"/>
      <c r="T162" s="51"/>
      <c r="U162" s="4"/>
      <c r="V162" s="4"/>
      <c r="W162" s="4"/>
      <c r="X162" s="4"/>
      <c r="Y162" s="4"/>
      <c r="Z162" s="4"/>
      <c r="AA162" s="4"/>
      <c r="AC162" s="4"/>
      <c r="AD162" s="4"/>
      <c r="AE162" s="81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1:56" ht="15.75" customHeight="1">
      <c r="A163" s="4"/>
      <c r="B163" s="51"/>
      <c r="C163" s="51"/>
      <c r="D163" s="51"/>
      <c r="E163" s="51"/>
      <c r="F163" s="51"/>
      <c r="G163" s="90"/>
      <c r="H163" s="51"/>
      <c r="I163" s="51"/>
      <c r="J163" s="51"/>
      <c r="K163" s="51"/>
      <c r="L163" s="51"/>
      <c r="M163" s="4"/>
      <c r="N163" s="4"/>
      <c r="O163" s="51"/>
      <c r="P163" s="91"/>
      <c r="Q163" s="93"/>
      <c r="R163" s="89"/>
      <c r="S163" s="51"/>
      <c r="T163" s="51"/>
      <c r="U163" s="4"/>
      <c r="V163" s="4"/>
      <c r="W163" s="4"/>
      <c r="X163" s="4"/>
      <c r="Y163" s="4"/>
      <c r="Z163" s="4"/>
      <c r="AA163" s="4"/>
      <c r="AC163" s="4"/>
      <c r="AD163" s="4"/>
      <c r="AE163" s="81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1:56" ht="15.75" customHeight="1">
      <c r="A164" s="4"/>
      <c r="B164" s="51"/>
      <c r="C164" s="51"/>
      <c r="D164" s="51"/>
      <c r="E164" s="51"/>
      <c r="F164" s="51"/>
      <c r="G164" s="90"/>
      <c r="H164" s="51"/>
      <c r="I164" s="51"/>
      <c r="J164" s="51"/>
      <c r="K164" s="51"/>
      <c r="L164" s="51"/>
      <c r="M164" s="4"/>
      <c r="N164" s="4"/>
      <c r="O164" s="51"/>
      <c r="P164" s="91"/>
      <c r="Q164" s="93"/>
      <c r="R164" s="89"/>
      <c r="S164" s="51"/>
      <c r="T164" s="51"/>
      <c r="U164" s="4"/>
      <c r="V164" s="4"/>
      <c r="W164" s="4"/>
      <c r="X164" s="4"/>
      <c r="Y164" s="4"/>
      <c r="Z164" s="4"/>
      <c r="AA164" s="4"/>
      <c r="AC164" s="4"/>
      <c r="AD164" s="4"/>
      <c r="AE164" s="81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1:56" ht="15.75" customHeight="1">
      <c r="A165" s="4"/>
      <c r="B165" s="51"/>
      <c r="C165" s="51"/>
      <c r="D165" s="51"/>
      <c r="E165" s="51"/>
      <c r="F165" s="51"/>
      <c r="G165" s="90"/>
      <c r="H165" s="51"/>
      <c r="I165" s="51"/>
      <c r="J165" s="51"/>
      <c r="K165" s="51"/>
      <c r="L165" s="51"/>
      <c r="M165" s="4"/>
      <c r="N165" s="4"/>
      <c r="O165" s="51"/>
      <c r="P165" s="91"/>
      <c r="Q165" s="93"/>
      <c r="R165" s="89"/>
      <c r="S165" s="51"/>
      <c r="T165" s="51"/>
      <c r="U165" s="4"/>
      <c r="V165" s="4"/>
      <c r="W165" s="4"/>
      <c r="X165" s="4"/>
      <c r="Y165" s="4"/>
      <c r="Z165" s="4"/>
      <c r="AA165" s="4"/>
      <c r="AC165" s="4"/>
      <c r="AD165" s="4"/>
      <c r="AE165" s="81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1:56" ht="15.75" customHeight="1">
      <c r="A166" s="4"/>
      <c r="B166" s="51"/>
      <c r="C166" s="51"/>
      <c r="D166" s="51"/>
      <c r="E166" s="51"/>
      <c r="F166" s="51"/>
      <c r="G166" s="90"/>
      <c r="H166" s="51"/>
      <c r="I166" s="51"/>
      <c r="J166" s="51"/>
      <c r="K166" s="51"/>
      <c r="L166" s="51"/>
      <c r="M166" s="4"/>
      <c r="N166" s="4"/>
      <c r="O166" s="51"/>
      <c r="P166" s="91"/>
      <c r="Q166" s="93"/>
      <c r="R166" s="89"/>
      <c r="S166" s="51"/>
      <c r="T166" s="51"/>
      <c r="U166" s="4"/>
      <c r="V166" s="4"/>
      <c r="W166" s="4"/>
      <c r="X166" s="4"/>
      <c r="Y166" s="4"/>
      <c r="Z166" s="4"/>
      <c r="AA166" s="4"/>
      <c r="AC166" s="4"/>
      <c r="AD166" s="4"/>
      <c r="AE166" s="8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1:56" ht="15.75" customHeight="1">
      <c r="A167" s="4"/>
      <c r="B167" s="51"/>
      <c r="C167" s="51"/>
      <c r="D167" s="51"/>
      <c r="E167" s="51"/>
      <c r="F167" s="51"/>
      <c r="G167" s="90"/>
      <c r="H167" s="51"/>
      <c r="I167" s="51"/>
      <c r="J167" s="51"/>
      <c r="K167" s="51"/>
      <c r="L167" s="51"/>
      <c r="M167" s="4"/>
      <c r="N167" s="4"/>
      <c r="O167" s="51"/>
      <c r="P167" s="91"/>
      <c r="Q167" s="93"/>
      <c r="R167" s="89"/>
      <c r="S167" s="51"/>
      <c r="T167" s="51"/>
      <c r="U167" s="4"/>
      <c r="V167" s="4"/>
      <c r="W167" s="4"/>
      <c r="X167" s="4"/>
      <c r="Y167" s="4"/>
      <c r="Z167" s="4"/>
      <c r="AA167" s="4"/>
      <c r="AC167" s="4"/>
      <c r="AD167" s="4"/>
      <c r="AE167" s="81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1:56" ht="15.75" customHeight="1">
      <c r="A168" s="4"/>
      <c r="B168" s="51"/>
      <c r="C168" s="51"/>
      <c r="D168" s="51"/>
      <c r="E168" s="51"/>
      <c r="F168" s="51"/>
      <c r="G168" s="90"/>
      <c r="H168" s="51"/>
      <c r="I168" s="51"/>
      <c r="J168" s="51"/>
      <c r="K168" s="51"/>
      <c r="L168" s="51"/>
      <c r="M168" s="4"/>
      <c r="N168" s="4"/>
      <c r="O168" s="51"/>
      <c r="P168" s="91"/>
      <c r="Q168" s="93"/>
      <c r="R168" s="89"/>
      <c r="S168" s="51"/>
      <c r="T168" s="51"/>
      <c r="U168" s="4"/>
      <c r="V168" s="4"/>
      <c r="W168" s="4"/>
      <c r="X168" s="4"/>
      <c r="Y168" s="4"/>
      <c r="Z168" s="4"/>
      <c r="AA168" s="4"/>
      <c r="AC168" s="4"/>
      <c r="AD168" s="4"/>
      <c r="AE168" s="81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1:56" ht="15.75" customHeight="1">
      <c r="A169" s="4"/>
      <c r="B169" s="51"/>
      <c r="C169" s="51"/>
      <c r="D169" s="51"/>
      <c r="E169" s="51"/>
      <c r="F169" s="51"/>
      <c r="G169" s="90"/>
      <c r="H169" s="51"/>
      <c r="I169" s="51"/>
      <c r="J169" s="51"/>
      <c r="K169" s="51"/>
      <c r="L169" s="51"/>
      <c r="M169" s="4"/>
      <c r="N169" s="4"/>
      <c r="O169" s="51"/>
      <c r="P169" s="91"/>
      <c r="Q169" s="93"/>
      <c r="R169" s="89"/>
      <c r="S169" s="51"/>
      <c r="T169" s="51"/>
      <c r="U169" s="4"/>
      <c r="V169" s="4"/>
      <c r="W169" s="4"/>
      <c r="X169" s="4"/>
      <c r="Y169" s="4"/>
      <c r="Z169" s="4"/>
      <c r="AA169" s="4"/>
      <c r="AC169" s="4"/>
      <c r="AD169" s="4"/>
      <c r="AE169" s="81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1:56" ht="15.75" customHeight="1">
      <c r="A170" s="4"/>
      <c r="B170" s="51"/>
      <c r="C170" s="51"/>
      <c r="D170" s="51"/>
      <c r="E170" s="51"/>
      <c r="F170" s="51"/>
      <c r="G170" s="90"/>
      <c r="H170" s="51"/>
      <c r="I170" s="51"/>
      <c r="J170" s="51"/>
      <c r="K170" s="51"/>
      <c r="L170" s="51"/>
      <c r="M170" s="4"/>
      <c r="N170" s="4"/>
      <c r="O170" s="51"/>
      <c r="P170" s="91"/>
      <c r="Q170" s="93"/>
      <c r="R170" s="89"/>
      <c r="S170" s="51"/>
      <c r="T170" s="51"/>
      <c r="U170" s="4"/>
      <c r="V170" s="4"/>
      <c r="W170" s="4"/>
      <c r="X170" s="4"/>
      <c r="Y170" s="4"/>
      <c r="Z170" s="4"/>
      <c r="AA170" s="4"/>
      <c r="AC170" s="4"/>
      <c r="AD170" s="4"/>
      <c r="AE170" s="81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1:56" ht="15.75" customHeight="1">
      <c r="A171" s="4"/>
      <c r="B171" s="51"/>
      <c r="C171" s="51"/>
      <c r="D171" s="51"/>
      <c r="E171" s="51"/>
      <c r="F171" s="51"/>
      <c r="G171" s="90"/>
      <c r="H171" s="51"/>
      <c r="I171" s="51"/>
      <c r="J171" s="51"/>
      <c r="K171" s="51"/>
      <c r="L171" s="51"/>
      <c r="M171" s="4"/>
      <c r="N171" s="4"/>
      <c r="O171" s="51"/>
      <c r="P171" s="91"/>
      <c r="Q171" s="93"/>
      <c r="R171" s="89"/>
      <c r="S171" s="51"/>
      <c r="T171" s="51"/>
      <c r="U171" s="4"/>
      <c r="V171" s="4"/>
      <c r="W171" s="4"/>
      <c r="X171" s="4"/>
      <c r="Y171" s="4"/>
      <c r="Z171" s="4"/>
      <c r="AA171" s="4"/>
      <c r="AC171" s="4"/>
      <c r="AD171" s="4"/>
      <c r="AE171" s="81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1:56" ht="15.75" customHeight="1">
      <c r="A172" s="4"/>
      <c r="B172" s="51"/>
      <c r="C172" s="51"/>
      <c r="D172" s="51"/>
      <c r="E172" s="51"/>
      <c r="F172" s="51"/>
      <c r="G172" s="90"/>
      <c r="H172" s="51"/>
      <c r="I172" s="51"/>
      <c r="J172" s="51"/>
      <c r="K172" s="51"/>
      <c r="L172" s="51"/>
      <c r="M172" s="4"/>
      <c r="N172" s="4"/>
      <c r="O172" s="51"/>
      <c r="P172" s="91"/>
      <c r="Q172" s="93"/>
      <c r="R172" s="89"/>
      <c r="S172" s="51"/>
      <c r="T172" s="51"/>
      <c r="U172" s="4"/>
      <c r="V172" s="4"/>
      <c r="W172" s="4"/>
      <c r="X172" s="4"/>
      <c r="Y172" s="4"/>
      <c r="Z172" s="4"/>
      <c r="AA172" s="4"/>
      <c r="AC172" s="4"/>
      <c r="AD172" s="4"/>
      <c r="AE172" s="81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1:56" ht="15.75" customHeight="1">
      <c r="A173" s="4"/>
      <c r="B173" s="51"/>
      <c r="C173" s="51"/>
      <c r="D173" s="51"/>
      <c r="E173" s="51"/>
      <c r="F173" s="51"/>
      <c r="G173" s="90"/>
      <c r="H173" s="51"/>
      <c r="I173" s="51"/>
      <c r="J173" s="51"/>
      <c r="K173" s="51"/>
      <c r="L173" s="51"/>
      <c r="M173" s="4"/>
      <c r="N173" s="4"/>
      <c r="O173" s="51"/>
      <c r="P173" s="91"/>
      <c r="Q173" s="93"/>
      <c r="R173" s="89"/>
      <c r="S173" s="51"/>
      <c r="T173" s="51"/>
      <c r="U173" s="4"/>
      <c r="V173" s="4"/>
      <c r="W173" s="4"/>
      <c r="X173" s="4"/>
      <c r="Y173" s="4"/>
      <c r="Z173" s="4"/>
      <c r="AA173" s="4"/>
      <c r="AC173" s="4"/>
      <c r="AD173" s="4"/>
      <c r="AE173" s="81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1:56" ht="15.75" customHeight="1">
      <c r="A174" s="4"/>
      <c r="B174" s="51"/>
      <c r="C174" s="51"/>
      <c r="D174" s="51"/>
      <c r="E174" s="51"/>
      <c r="F174" s="51"/>
      <c r="G174" s="90"/>
      <c r="H174" s="51"/>
      <c r="I174" s="51"/>
      <c r="J174" s="51"/>
      <c r="K174" s="51"/>
      <c r="L174" s="51"/>
      <c r="M174" s="4"/>
      <c r="N174" s="4"/>
      <c r="O174" s="51"/>
      <c r="P174" s="91"/>
      <c r="Q174" s="93"/>
      <c r="R174" s="89"/>
      <c r="S174" s="51"/>
      <c r="T174" s="51"/>
      <c r="U174" s="4"/>
      <c r="V174" s="4"/>
      <c r="W174" s="4"/>
      <c r="X174" s="4"/>
      <c r="Y174" s="4"/>
      <c r="Z174" s="4"/>
      <c r="AA174" s="4"/>
      <c r="AC174" s="4"/>
      <c r="AD174" s="4"/>
      <c r="AE174" s="81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1:56" ht="15.75" customHeight="1">
      <c r="A175" s="4"/>
      <c r="B175" s="51"/>
      <c r="C175" s="51"/>
      <c r="D175" s="51"/>
      <c r="E175" s="51"/>
      <c r="F175" s="51"/>
      <c r="G175" s="90"/>
      <c r="H175" s="51"/>
      <c r="I175" s="51"/>
      <c r="J175" s="51"/>
      <c r="K175" s="51"/>
      <c r="L175" s="51"/>
      <c r="M175" s="4"/>
      <c r="N175" s="4"/>
      <c r="O175" s="51"/>
      <c r="P175" s="91"/>
      <c r="Q175" s="93"/>
      <c r="R175" s="89"/>
      <c r="S175" s="51"/>
      <c r="T175" s="51"/>
      <c r="U175" s="4"/>
      <c r="V175" s="4"/>
      <c r="W175" s="4"/>
      <c r="X175" s="4"/>
      <c r="Y175" s="4"/>
      <c r="Z175" s="4"/>
      <c r="AA175" s="4"/>
      <c r="AC175" s="4"/>
      <c r="AD175" s="4"/>
      <c r="AE175" s="81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1:56" ht="15.75" customHeight="1">
      <c r="A176" s="4"/>
      <c r="B176" s="51"/>
      <c r="C176" s="51"/>
      <c r="D176" s="51"/>
      <c r="E176" s="51"/>
      <c r="F176" s="51"/>
      <c r="G176" s="90"/>
      <c r="H176" s="51"/>
      <c r="I176" s="51"/>
      <c r="J176" s="51"/>
      <c r="K176" s="51"/>
      <c r="L176" s="51"/>
      <c r="M176" s="4"/>
      <c r="N176" s="4"/>
      <c r="O176" s="51"/>
      <c r="P176" s="91"/>
      <c r="Q176" s="93"/>
      <c r="R176" s="89"/>
      <c r="S176" s="51"/>
      <c r="T176" s="51"/>
      <c r="U176" s="4"/>
      <c r="V176" s="4"/>
      <c r="W176" s="4"/>
      <c r="X176" s="4"/>
      <c r="Y176" s="4"/>
      <c r="Z176" s="4"/>
      <c r="AA176" s="4"/>
      <c r="AC176" s="4"/>
      <c r="AD176" s="4"/>
      <c r="AE176" s="81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1:56" ht="15.75" customHeight="1">
      <c r="A177" s="4"/>
      <c r="B177" s="51"/>
      <c r="C177" s="51"/>
      <c r="D177" s="51"/>
      <c r="E177" s="51"/>
      <c r="F177" s="51"/>
      <c r="G177" s="90"/>
      <c r="H177" s="51"/>
      <c r="I177" s="51"/>
      <c r="J177" s="51"/>
      <c r="K177" s="51"/>
      <c r="L177" s="51"/>
      <c r="M177" s="4"/>
      <c r="N177" s="4"/>
      <c r="O177" s="51"/>
      <c r="P177" s="91"/>
      <c r="Q177" s="93"/>
      <c r="R177" s="89"/>
      <c r="S177" s="51"/>
      <c r="T177" s="51"/>
      <c r="U177" s="4"/>
      <c r="V177" s="4"/>
      <c r="W177" s="4"/>
      <c r="X177" s="4"/>
      <c r="Y177" s="4"/>
      <c r="Z177" s="4"/>
      <c r="AA177" s="4"/>
      <c r="AC177" s="4"/>
      <c r="AD177" s="4"/>
      <c r="AE177" s="81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1:56" ht="15.75" customHeight="1">
      <c r="A178" s="4"/>
      <c r="B178" s="51"/>
      <c r="C178" s="51"/>
      <c r="D178" s="51"/>
      <c r="E178" s="51"/>
      <c r="F178" s="51"/>
      <c r="G178" s="90"/>
      <c r="H178" s="51"/>
      <c r="I178" s="51"/>
      <c r="J178" s="51"/>
      <c r="K178" s="51"/>
      <c r="L178" s="51"/>
      <c r="M178" s="4"/>
      <c r="N178" s="4"/>
      <c r="O178" s="51"/>
      <c r="P178" s="91"/>
      <c r="Q178" s="93"/>
      <c r="R178" s="89"/>
      <c r="S178" s="51"/>
      <c r="T178" s="51"/>
      <c r="U178" s="4"/>
      <c r="V178" s="4"/>
      <c r="W178" s="4"/>
      <c r="X178" s="4"/>
      <c r="Y178" s="4"/>
      <c r="Z178" s="4"/>
      <c r="AA178" s="4"/>
      <c r="AC178" s="4"/>
      <c r="AD178" s="4"/>
      <c r="AE178" s="81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1:56" ht="15.75" customHeight="1">
      <c r="A179" s="4"/>
      <c r="B179" s="51"/>
      <c r="C179" s="51"/>
      <c r="D179" s="51"/>
      <c r="E179" s="51"/>
      <c r="F179" s="51"/>
      <c r="G179" s="90"/>
      <c r="H179" s="51"/>
      <c r="I179" s="51"/>
      <c r="J179" s="51"/>
      <c r="K179" s="51"/>
      <c r="L179" s="51"/>
      <c r="M179" s="4"/>
      <c r="N179" s="4"/>
      <c r="O179" s="51"/>
      <c r="P179" s="91"/>
      <c r="Q179" s="93"/>
      <c r="R179" s="89"/>
      <c r="S179" s="51"/>
      <c r="T179" s="51"/>
      <c r="U179" s="4"/>
      <c r="V179" s="4"/>
      <c r="W179" s="4"/>
      <c r="X179" s="4"/>
      <c r="Y179" s="4"/>
      <c r="Z179" s="4"/>
      <c r="AA179" s="4"/>
      <c r="AC179" s="4"/>
      <c r="AD179" s="4"/>
      <c r="AE179" s="81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1:56" ht="15.75" customHeight="1">
      <c r="A180" s="4"/>
      <c r="B180" s="51"/>
      <c r="C180" s="51"/>
      <c r="D180" s="51"/>
      <c r="E180" s="51"/>
      <c r="F180" s="51"/>
      <c r="G180" s="90"/>
      <c r="H180" s="51"/>
      <c r="I180" s="51"/>
      <c r="J180" s="51"/>
      <c r="K180" s="51"/>
      <c r="L180" s="51"/>
      <c r="M180" s="4"/>
      <c r="N180" s="4"/>
      <c r="O180" s="51"/>
      <c r="P180" s="91"/>
      <c r="Q180" s="93"/>
      <c r="R180" s="89"/>
      <c r="S180" s="51"/>
      <c r="T180" s="51"/>
      <c r="U180" s="4"/>
      <c r="V180" s="4"/>
      <c r="W180" s="4"/>
      <c r="X180" s="4"/>
      <c r="Y180" s="4"/>
      <c r="Z180" s="4"/>
      <c r="AA180" s="4"/>
      <c r="AC180" s="4"/>
      <c r="AD180" s="4"/>
      <c r="AE180" s="81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1:56" ht="15.75" customHeight="1">
      <c r="A181" s="4"/>
      <c r="B181" s="51"/>
      <c r="C181" s="51"/>
      <c r="D181" s="51"/>
      <c r="E181" s="51"/>
      <c r="F181" s="51"/>
      <c r="G181" s="90"/>
      <c r="H181" s="51"/>
      <c r="I181" s="51"/>
      <c r="J181" s="51"/>
      <c r="K181" s="51"/>
      <c r="L181" s="51"/>
      <c r="M181" s="4"/>
      <c r="N181" s="4"/>
      <c r="O181" s="51"/>
      <c r="P181" s="91"/>
      <c r="Q181" s="93"/>
      <c r="R181" s="89"/>
      <c r="S181" s="51"/>
      <c r="T181" s="51"/>
      <c r="U181" s="4"/>
      <c r="V181" s="4"/>
      <c r="W181" s="4"/>
      <c r="X181" s="4"/>
      <c r="Y181" s="4"/>
      <c r="Z181" s="4"/>
      <c r="AA181" s="4"/>
      <c r="AC181" s="4"/>
      <c r="AD181" s="4"/>
      <c r="AE181" s="81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1:56" ht="15.75" customHeight="1">
      <c r="A182" s="4"/>
      <c r="B182" s="51"/>
      <c r="C182" s="51"/>
      <c r="D182" s="51"/>
      <c r="E182" s="51"/>
      <c r="F182" s="51"/>
      <c r="G182" s="90"/>
      <c r="H182" s="51"/>
      <c r="I182" s="51"/>
      <c r="J182" s="51"/>
      <c r="K182" s="51"/>
      <c r="L182" s="51"/>
      <c r="M182" s="4"/>
      <c r="N182" s="4"/>
      <c r="O182" s="51"/>
      <c r="P182" s="91"/>
      <c r="Q182" s="93"/>
      <c r="R182" s="89"/>
      <c r="S182" s="51"/>
      <c r="T182" s="51"/>
      <c r="U182" s="4"/>
      <c r="V182" s="4"/>
      <c r="W182" s="4"/>
      <c r="X182" s="4"/>
      <c r="Y182" s="4"/>
      <c r="Z182" s="4"/>
      <c r="AA182" s="4"/>
      <c r="AC182" s="4"/>
      <c r="AD182" s="4"/>
      <c r="AE182" s="81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1:56" ht="15.75" customHeight="1">
      <c r="A183" s="4"/>
      <c r="B183" s="51"/>
      <c r="C183" s="51"/>
      <c r="D183" s="51"/>
      <c r="E183" s="51"/>
      <c r="F183" s="51"/>
      <c r="G183" s="90"/>
      <c r="H183" s="51"/>
      <c r="I183" s="51"/>
      <c r="J183" s="51"/>
      <c r="K183" s="51"/>
      <c r="L183" s="51"/>
      <c r="M183" s="4"/>
      <c r="N183" s="4"/>
      <c r="O183" s="51"/>
      <c r="P183" s="91"/>
      <c r="Q183" s="93"/>
      <c r="R183" s="89"/>
      <c r="S183" s="51"/>
      <c r="T183" s="51"/>
      <c r="U183" s="4"/>
      <c r="V183" s="4"/>
      <c r="W183" s="4"/>
      <c r="X183" s="4"/>
      <c r="Y183" s="4"/>
      <c r="Z183" s="4"/>
      <c r="AA183" s="4"/>
      <c r="AC183" s="4"/>
      <c r="AD183" s="4"/>
      <c r="AE183" s="81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1:56" ht="15.75" customHeight="1">
      <c r="A184" s="4"/>
      <c r="B184" s="51"/>
      <c r="C184" s="51"/>
      <c r="D184" s="51"/>
      <c r="E184" s="51"/>
      <c r="F184" s="51"/>
      <c r="G184" s="90"/>
      <c r="H184" s="51"/>
      <c r="I184" s="51"/>
      <c r="J184" s="51"/>
      <c r="K184" s="51"/>
      <c r="L184" s="51"/>
      <c r="M184" s="4"/>
      <c r="N184" s="4"/>
      <c r="O184" s="51"/>
      <c r="P184" s="91"/>
      <c r="Q184" s="93"/>
      <c r="R184" s="89"/>
      <c r="S184" s="51"/>
      <c r="T184" s="51"/>
      <c r="U184" s="4"/>
      <c r="V184" s="4"/>
      <c r="W184" s="4"/>
      <c r="X184" s="4"/>
      <c r="Y184" s="4"/>
      <c r="Z184" s="4"/>
      <c r="AA184" s="4"/>
      <c r="AC184" s="4"/>
      <c r="AD184" s="4"/>
      <c r="AE184" s="81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1:56" ht="15.75" customHeight="1">
      <c r="A185" s="4"/>
      <c r="B185" s="51"/>
      <c r="C185" s="51"/>
      <c r="D185" s="51"/>
      <c r="E185" s="51"/>
      <c r="F185" s="51"/>
      <c r="G185" s="90"/>
      <c r="H185" s="51"/>
      <c r="I185" s="51"/>
      <c r="J185" s="51"/>
      <c r="K185" s="51"/>
      <c r="L185" s="51"/>
      <c r="M185" s="4"/>
      <c r="N185" s="4"/>
      <c r="O185" s="51"/>
      <c r="P185" s="91"/>
      <c r="Q185" s="93"/>
      <c r="R185" s="89"/>
      <c r="S185" s="51"/>
      <c r="T185" s="51"/>
      <c r="U185" s="4"/>
      <c r="V185" s="4"/>
      <c r="W185" s="4"/>
      <c r="X185" s="4"/>
      <c r="Y185" s="4"/>
      <c r="Z185" s="4"/>
      <c r="AA185" s="4"/>
      <c r="AC185" s="4"/>
      <c r="AD185" s="4"/>
      <c r="AE185" s="81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1:56" ht="15.75" customHeight="1">
      <c r="A186" s="4"/>
      <c r="B186" s="51"/>
      <c r="C186" s="51"/>
      <c r="D186" s="51"/>
      <c r="E186" s="51"/>
      <c r="F186" s="51"/>
      <c r="G186" s="90"/>
      <c r="H186" s="51"/>
      <c r="I186" s="51"/>
      <c r="J186" s="51"/>
      <c r="K186" s="51"/>
      <c r="L186" s="51"/>
      <c r="M186" s="4"/>
      <c r="N186" s="4"/>
      <c r="O186" s="51"/>
      <c r="P186" s="91"/>
      <c r="Q186" s="93"/>
      <c r="R186" s="89"/>
      <c r="S186" s="51"/>
      <c r="T186" s="51"/>
      <c r="U186" s="4"/>
      <c r="V186" s="4"/>
      <c r="W186" s="4"/>
      <c r="X186" s="4"/>
      <c r="Y186" s="4"/>
      <c r="Z186" s="4"/>
      <c r="AA186" s="4"/>
      <c r="AC186" s="4"/>
      <c r="AD186" s="4"/>
      <c r="AE186" s="81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1:56" ht="15.75" customHeight="1">
      <c r="A187" s="4"/>
      <c r="B187" s="51"/>
      <c r="C187" s="51"/>
      <c r="D187" s="51"/>
      <c r="E187" s="51"/>
      <c r="F187" s="51"/>
      <c r="G187" s="90"/>
      <c r="H187" s="51"/>
      <c r="I187" s="51"/>
      <c r="J187" s="51"/>
      <c r="K187" s="51"/>
      <c r="L187" s="51"/>
      <c r="M187" s="4"/>
      <c r="N187" s="4"/>
      <c r="O187" s="51"/>
      <c r="P187" s="91"/>
      <c r="Q187" s="93"/>
      <c r="R187" s="89"/>
      <c r="S187" s="51"/>
      <c r="T187" s="51"/>
      <c r="U187" s="4"/>
      <c r="V187" s="4"/>
      <c r="W187" s="4"/>
      <c r="X187" s="4"/>
      <c r="Y187" s="4"/>
      <c r="Z187" s="4"/>
      <c r="AA187" s="4"/>
      <c r="AC187" s="4"/>
      <c r="AD187" s="4"/>
      <c r="AE187" s="81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1:56" ht="15.75" customHeight="1">
      <c r="A188" s="4"/>
      <c r="B188" s="51"/>
      <c r="C188" s="51"/>
      <c r="D188" s="51"/>
      <c r="E188" s="51"/>
      <c r="F188" s="51"/>
      <c r="G188" s="90"/>
      <c r="H188" s="51"/>
      <c r="I188" s="51"/>
      <c r="J188" s="51"/>
      <c r="K188" s="51"/>
      <c r="L188" s="51"/>
      <c r="M188" s="4"/>
      <c r="N188" s="4"/>
      <c r="O188" s="51"/>
      <c r="P188" s="91"/>
      <c r="Q188" s="93"/>
      <c r="R188" s="89"/>
      <c r="S188" s="51"/>
      <c r="T188" s="51"/>
      <c r="U188" s="4"/>
      <c r="V188" s="4"/>
      <c r="W188" s="4"/>
      <c r="X188" s="4"/>
      <c r="Y188" s="4"/>
      <c r="Z188" s="4"/>
      <c r="AA188" s="4"/>
      <c r="AC188" s="4"/>
      <c r="AD188" s="4"/>
      <c r="AE188" s="81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1:56" ht="15.75" customHeight="1">
      <c r="A189" s="4"/>
      <c r="B189" s="51"/>
      <c r="C189" s="51"/>
      <c r="D189" s="51"/>
      <c r="E189" s="51"/>
      <c r="F189" s="51"/>
      <c r="G189" s="90"/>
      <c r="H189" s="51"/>
      <c r="I189" s="51"/>
      <c r="J189" s="51"/>
      <c r="K189" s="51"/>
      <c r="L189" s="51"/>
      <c r="M189" s="4"/>
      <c r="N189" s="4"/>
      <c r="O189" s="51"/>
      <c r="P189" s="91"/>
      <c r="Q189" s="93"/>
      <c r="R189" s="89"/>
      <c r="S189" s="51"/>
      <c r="T189" s="51"/>
      <c r="U189" s="4"/>
      <c r="V189" s="4"/>
      <c r="W189" s="4"/>
      <c r="X189" s="4"/>
      <c r="Y189" s="4"/>
      <c r="Z189" s="4"/>
      <c r="AA189" s="4"/>
      <c r="AC189" s="4"/>
      <c r="AD189" s="4"/>
      <c r="AE189" s="81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1:56" ht="15.75" customHeight="1">
      <c r="A190" s="4"/>
      <c r="B190" s="51"/>
      <c r="C190" s="51"/>
      <c r="D190" s="51"/>
      <c r="E190" s="51"/>
      <c r="F190" s="51"/>
      <c r="G190" s="90"/>
      <c r="H190" s="51"/>
      <c r="I190" s="51"/>
      <c r="J190" s="51"/>
      <c r="K190" s="51"/>
      <c r="L190" s="51"/>
      <c r="M190" s="4"/>
      <c r="N190" s="4"/>
      <c r="O190" s="51"/>
      <c r="P190" s="91"/>
      <c r="Q190" s="93"/>
      <c r="R190" s="89"/>
      <c r="S190" s="51"/>
      <c r="T190" s="51"/>
      <c r="U190" s="4"/>
      <c r="V190" s="4"/>
      <c r="W190" s="4"/>
      <c r="X190" s="4"/>
      <c r="Y190" s="4"/>
      <c r="Z190" s="4"/>
      <c r="AA190" s="4"/>
      <c r="AC190" s="4"/>
      <c r="AD190" s="4"/>
      <c r="AE190" s="81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1:56" ht="15.75" customHeight="1">
      <c r="A191" s="4"/>
      <c r="B191" s="51"/>
      <c r="C191" s="51"/>
      <c r="D191" s="51"/>
      <c r="E191" s="51"/>
      <c r="F191" s="51"/>
      <c r="G191" s="90"/>
      <c r="H191" s="51"/>
      <c r="I191" s="51"/>
      <c r="J191" s="51"/>
      <c r="K191" s="51"/>
      <c r="L191" s="51"/>
      <c r="M191" s="4"/>
      <c r="N191" s="4"/>
      <c r="O191" s="51"/>
      <c r="P191" s="91"/>
      <c r="Q191" s="93"/>
      <c r="R191" s="89"/>
      <c r="S191" s="51"/>
      <c r="T191" s="51"/>
      <c r="U191" s="4"/>
      <c r="V191" s="4"/>
      <c r="W191" s="4"/>
      <c r="X191" s="4"/>
      <c r="Y191" s="4"/>
      <c r="Z191" s="4"/>
      <c r="AA191" s="4"/>
      <c r="AC191" s="4"/>
      <c r="AD191" s="4"/>
      <c r="AE191" s="81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1:56" ht="15.75" customHeight="1">
      <c r="A192" s="4"/>
      <c r="B192" s="51"/>
      <c r="C192" s="51"/>
      <c r="D192" s="51"/>
      <c r="E192" s="51"/>
      <c r="F192" s="51"/>
      <c r="G192" s="90"/>
      <c r="H192" s="51"/>
      <c r="I192" s="51"/>
      <c r="J192" s="51"/>
      <c r="K192" s="51"/>
      <c r="L192" s="51"/>
      <c r="M192" s="4"/>
      <c r="N192" s="4"/>
      <c r="O192" s="51"/>
      <c r="P192" s="91"/>
      <c r="Q192" s="93"/>
      <c r="R192" s="89"/>
      <c r="S192" s="51"/>
      <c r="T192" s="51"/>
      <c r="U192" s="4"/>
      <c r="V192" s="4"/>
      <c r="W192" s="4"/>
      <c r="X192" s="4"/>
      <c r="Y192" s="4"/>
      <c r="Z192" s="4"/>
      <c r="AA192" s="4"/>
      <c r="AC192" s="4"/>
      <c r="AD192" s="4"/>
      <c r="AE192" s="81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1:56" ht="15.75" customHeight="1">
      <c r="A193" s="4"/>
      <c r="B193" s="51"/>
      <c r="C193" s="51"/>
      <c r="D193" s="51"/>
      <c r="E193" s="51"/>
      <c r="F193" s="51"/>
      <c r="G193" s="90"/>
      <c r="H193" s="51"/>
      <c r="I193" s="51"/>
      <c r="J193" s="51"/>
      <c r="K193" s="51"/>
      <c r="L193" s="51"/>
      <c r="M193" s="4"/>
      <c r="N193" s="4"/>
      <c r="O193" s="51"/>
      <c r="P193" s="91"/>
      <c r="Q193" s="93"/>
      <c r="R193" s="89"/>
      <c r="S193" s="51"/>
      <c r="T193" s="51"/>
      <c r="U193" s="4"/>
      <c r="V193" s="4"/>
      <c r="W193" s="4"/>
      <c r="X193" s="4"/>
      <c r="Y193" s="4"/>
      <c r="Z193" s="4"/>
      <c r="AA193" s="4"/>
      <c r="AC193" s="4"/>
      <c r="AD193" s="4"/>
      <c r="AE193" s="81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1:56" ht="15.75" customHeight="1">
      <c r="A194" s="4"/>
      <c r="B194" s="51"/>
      <c r="C194" s="51"/>
      <c r="D194" s="51"/>
      <c r="E194" s="51"/>
      <c r="F194" s="51"/>
      <c r="G194" s="90"/>
      <c r="H194" s="51"/>
      <c r="I194" s="51"/>
      <c r="J194" s="51"/>
      <c r="K194" s="51"/>
      <c r="L194" s="51"/>
      <c r="M194" s="4"/>
      <c r="N194" s="4"/>
      <c r="O194" s="51"/>
      <c r="P194" s="91"/>
      <c r="Q194" s="93"/>
      <c r="R194" s="89"/>
      <c r="S194" s="51"/>
      <c r="T194" s="51"/>
      <c r="U194" s="4"/>
      <c r="V194" s="4"/>
      <c r="W194" s="4"/>
      <c r="X194" s="4"/>
      <c r="Y194" s="4"/>
      <c r="Z194" s="4"/>
      <c r="AA194" s="4"/>
      <c r="AC194" s="4"/>
      <c r="AD194" s="4"/>
      <c r="AE194" s="81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1:56" ht="15.75" customHeight="1">
      <c r="A195" s="4"/>
      <c r="B195" s="51"/>
      <c r="C195" s="51"/>
      <c r="D195" s="51"/>
      <c r="E195" s="51"/>
      <c r="F195" s="51"/>
      <c r="G195" s="90"/>
      <c r="H195" s="51"/>
      <c r="I195" s="51"/>
      <c r="J195" s="51"/>
      <c r="K195" s="51"/>
      <c r="L195" s="51"/>
      <c r="M195" s="4"/>
      <c r="N195" s="4"/>
      <c r="O195" s="51"/>
      <c r="P195" s="91"/>
      <c r="Q195" s="93"/>
      <c r="R195" s="89"/>
      <c r="S195" s="51"/>
      <c r="T195" s="51"/>
      <c r="U195" s="4"/>
      <c r="V195" s="4"/>
      <c r="W195" s="4"/>
      <c r="X195" s="4"/>
      <c r="Y195" s="4"/>
      <c r="Z195" s="4"/>
      <c r="AA195" s="4"/>
      <c r="AC195" s="4"/>
      <c r="AD195" s="4"/>
      <c r="AE195" s="81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1:56" ht="15.75" customHeight="1">
      <c r="A196" s="4"/>
      <c r="B196" s="51"/>
      <c r="C196" s="51"/>
      <c r="D196" s="51"/>
      <c r="E196" s="51"/>
      <c r="F196" s="51"/>
      <c r="G196" s="90"/>
      <c r="H196" s="51"/>
      <c r="I196" s="51"/>
      <c r="J196" s="51"/>
      <c r="K196" s="51"/>
      <c r="L196" s="51"/>
      <c r="M196" s="4"/>
      <c r="N196" s="4"/>
      <c r="O196" s="51"/>
      <c r="P196" s="91"/>
      <c r="Q196" s="93"/>
      <c r="R196" s="89"/>
      <c r="S196" s="51"/>
      <c r="T196" s="51"/>
      <c r="U196" s="4"/>
      <c r="V196" s="4"/>
      <c r="W196" s="4"/>
      <c r="X196" s="4"/>
      <c r="Y196" s="4"/>
      <c r="Z196" s="4"/>
      <c r="AA196" s="4"/>
      <c r="AC196" s="4"/>
      <c r="AD196" s="4"/>
      <c r="AE196" s="81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1:56" ht="15.75" customHeight="1">
      <c r="A197" s="4"/>
      <c r="B197" s="51"/>
      <c r="C197" s="51"/>
      <c r="D197" s="51"/>
      <c r="E197" s="51"/>
      <c r="F197" s="51"/>
      <c r="G197" s="90"/>
      <c r="H197" s="51"/>
      <c r="I197" s="51"/>
      <c r="J197" s="51"/>
      <c r="K197" s="51"/>
      <c r="L197" s="51"/>
      <c r="M197" s="4"/>
      <c r="N197" s="4"/>
      <c r="O197" s="51"/>
      <c r="P197" s="91"/>
      <c r="Q197" s="93"/>
      <c r="R197" s="89"/>
      <c r="S197" s="51"/>
      <c r="T197" s="51"/>
      <c r="U197" s="4"/>
      <c r="V197" s="4"/>
      <c r="W197" s="4"/>
      <c r="X197" s="4"/>
      <c r="Y197" s="4"/>
      <c r="Z197" s="4"/>
      <c r="AA197" s="4"/>
      <c r="AC197" s="4"/>
      <c r="AD197" s="4"/>
      <c r="AE197" s="81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1:56" ht="15.75" customHeight="1">
      <c r="A198" s="4"/>
      <c r="B198" s="51"/>
      <c r="C198" s="51"/>
      <c r="D198" s="51"/>
      <c r="E198" s="51"/>
      <c r="F198" s="51"/>
      <c r="G198" s="90"/>
      <c r="H198" s="51"/>
      <c r="I198" s="51"/>
      <c r="J198" s="51"/>
      <c r="K198" s="51"/>
      <c r="L198" s="51"/>
      <c r="M198" s="4"/>
      <c r="N198" s="4"/>
      <c r="O198" s="51"/>
      <c r="P198" s="91"/>
      <c r="Q198" s="93"/>
      <c r="R198" s="89"/>
      <c r="S198" s="51"/>
      <c r="T198" s="51"/>
      <c r="U198" s="4"/>
      <c r="V198" s="4"/>
      <c r="W198" s="4"/>
      <c r="X198" s="4"/>
      <c r="Y198" s="4"/>
      <c r="Z198" s="4"/>
      <c r="AA198" s="4"/>
      <c r="AC198" s="4"/>
      <c r="AD198" s="4"/>
      <c r="AE198" s="81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1:56" ht="15.75" customHeight="1">
      <c r="A199" s="4"/>
      <c r="B199" s="51"/>
      <c r="C199" s="51"/>
      <c r="D199" s="51"/>
      <c r="E199" s="51"/>
      <c r="F199" s="51"/>
      <c r="G199" s="90"/>
      <c r="H199" s="51"/>
      <c r="I199" s="51"/>
      <c r="J199" s="51"/>
      <c r="K199" s="51"/>
      <c r="L199" s="51"/>
      <c r="M199" s="4"/>
      <c r="N199" s="4"/>
      <c r="O199" s="51"/>
      <c r="P199" s="91"/>
      <c r="Q199" s="93"/>
      <c r="R199" s="89"/>
      <c r="S199" s="51"/>
      <c r="T199" s="51"/>
      <c r="U199" s="4"/>
      <c r="V199" s="4"/>
      <c r="W199" s="4"/>
      <c r="X199" s="4"/>
      <c r="Y199" s="4"/>
      <c r="Z199" s="4"/>
      <c r="AA199" s="4"/>
      <c r="AC199" s="4"/>
      <c r="AD199" s="4"/>
      <c r="AE199" s="81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1:56" ht="15.75" customHeight="1">
      <c r="A200" s="4"/>
      <c r="B200" s="51"/>
      <c r="C200" s="51"/>
      <c r="D200" s="51"/>
      <c r="E200" s="51"/>
      <c r="F200" s="51"/>
      <c r="G200" s="90"/>
      <c r="H200" s="51"/>
      <c r="I200" s="51"/>
      <c r="J200" s="51"/>
      <c r="K200" s="51"/>
      <c r="L200" s="51"/>
      <c r="M200" s="4"/>
      <c r="N200" s="4"/>
      <c r="O200" s="51"/>
      <c r="P200" s="91"/>
      <c r="Q200" s="93"/>
      <c r="R200" s="89"/>
      <c r="S200" s="51"/>
      <c r="T200" s="51"/>
      <c r="U200" s="4"/>
      <c r="V200" s="4"/>
      <c r="W200" s="4"/>
      <c r="X200" s="4"/>
      <c r="Y200" s="4"/>
      <c r="Z200" s="4"/>
      <c r="AA200" s="4"/>
      <c r="AC200" s="4"/>
      <c r="AD200" s="4"/>
      <c r="AE200" s="81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1:56" ht="15.75" customHeight="1">
      <c r="A201" s="4"/>
      <c r="B201" s="51"/>
      <c r="C201" s="51"/>
      <c r="D201" s="51"/>
      <c r="E201" s="51"/>
      <c r="F201" s="51"/>
      <c r="G201" s="90"/>
      <c r="H201" s="51"/>
      <c r="I201" s="51"/>
      <c r="J201" s="51"/>
      <c r="K201" s="51"/>
      <c r="L201" s="51"/>
      <c r="M201" s="4"/>
      <c r="N201" s="4"/>
      <c r="O201" s="51"/>
      <c r="P201" s="91"/>
      <c r="Q201" s="93"/>
      <c r="R201" s="89"/>
      <c r="S201" s="51"/>
      <c r="T201" s="51"/>
      <c r="U201" s="4"/>
      <c r="V201" s="4"/>
      <c r="W201" s="4"/>
      <c r="X201" s="4"/>
      <c r="Y201" s="4"/>
      <c r="Z201" s="4"/>
      <c r="AA201" s="4"/>
      <c r="AC201" s="4"/>
      <c r="AD201" s="4"/>
      <c r="AE201" s="81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1:56" ht="15.75" customHeight="1">
      <c r="A202" s="4"/>
      <c r="B202" s="51"/>
      <c r="C202" s="51"/>
      <c r="D202" s="51"/>
      <c r="E202" s="51"/>
      <c r="F202" s="51"/>
      <c r="G202" s="90"/>
      <c r="H202" s="51"/>
      <c r="I202" s="51"/>
      <c r="J202" s="51"/>
      <c r="K202" s="51"/>
      <c r="L202" s="51"/>
      <c r="M202" s="4"/>
      <c r="N202" s="4"/>
      <c r="O202" s="51"/>
      <c r="P202" s="91"/>
      <c r="Q202" s="93"/>
      <c r="R202" s="89"/>
      <c r="S202" s="51"/>
      <c r="T202" s="51"/>
      <c r="U202" s="4"/>
      <c r="V202" s="4"/>
      <c r="W202" s="4"/>
      <c r="X202" s="4"/>
      <c r="Y202" s="4"/>
      <c r="Z202" s="4"/>
      <c r="AA202" s="4"/>
      <c r="AC202" s="4"/>
      <c r="AD202" s="4"/>
      <c r="AE202" s="81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1:56" ht="15.75" customHeight="1">
      <c r="A203" s="4"/>
      <c r="B203" s="51"/>
      <c r="C203" s="51"/>
      <c r="D203" s="51"/>
      <c r="E203" s="51"/>
      <c r="F203" s="51"/>
      <c r="G203" s="90"/>
      <c r="H203" s="51"/>
      <c r="I203" s="51"/>
      <c r="J203" s="51"/>
      <c r="K203" s="51"/>
      <c r="L203" s="51"/>
      <c r="M203" s="4"/>
      <c r="N203" s="4"/>
      <c r="O203" s="51"/>
      <c r="P203" s="91"/>
      <c r="Q203" s="93"/>
      <c r="R203" s="89"/>
      <c r="S203" s="51"/>
      <c r="T203" s="51"/>
      <c r="U203" s="4"/>
      <c r="V203" s="4"/>
      <c r="W203" s="4"/>
      <c r="X203" s="4"/>
      <c r="Y203" s="4"/>
      <c r="Z203" s="4"/>
      <c r="AA203" s="4"/>
      <c r="AC203" s="4"/>
      <c r="AD203" s="4"/>
      <c r="AE203" s="81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1:56" ht="15.75" customHeight="1">
      <c r="A204" s="4"/>
      <c r="B204" s="51"/>
      <c r="C204" s="51"/>
      <c r="D204" s="51"/>
      <c r="E204" s="51"/>
      <c r="F204" s="51"/>
      <c r="G204" s="90"/>
      <c r="H204" s="51"/>
      <c r="I204" s="51"/>
      <c r="J204" s="51"/>
      <c r="K204" s="51"/>
      <c r="L204" s="51"/>
      <c r="M204" s="4"/>
      <c r="N204" s="4"/>
      <c r="O204" s="51"/>
      <c r="P204" s="91"/>
      <c r="Q204" s="93"/>
      <c r="R204" s="89"/>
      <c r="S204" s="51"/>
      <c r="T204" s="51"/>
      <c r="U204" s="4"/>
      <c r="V204" s="4"/>
      <c r="W204" s="4"/>
      <c r="X204" s="4"/>
      <c r="Y204" s="4"/>
      <c r="Z204" s="4"/>
      <c r="AA204" s="4"/>
      <c r="AC204" s="4"/>
      <c r="AD204" s="4"/>
      <c r="AE204" s="81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1:56" ht="15.75" customHeight="1">
      <c r="A205" s="4"/>
      <c r="B205" s="51"/>
      <c r="C205" s="51"/>
      <c r="D205" s="51"/>
      <c r="E205" s="51"/>
      <c r="F205" s="51"/>
      <c r="G205" s="90"/>
      <c r="H205" s="51"/>
      <c r="I205" s="51"/>
      <c r="J205" s="51"/>
      <c r="K205" s="51"/>
      <c r="L205" s="51"/>
      <c r="M205" s="4"/>
      <c r="N205" s="4"/>
      <c r="O205" s="51"/>
      <c r="P205" s="91"/>
      <c r="Q205" s="93"/>
      <c r="R205" s="89"/>
      <c r="S205" s="51"/>
      <c r="T205" s="51"/>
      <c r="U205" s="4"/>
      <c r="V205" s="4"/>
      <c r="W205" s="4"/>
      <c r="X205" s="4"/>
      <c r="Y205" s="4"/>
      <c r="Z205" s="4"/>
      <c r="AA205" s="4"/>
      <c r="AC205" s="4"/>
      <c r="AD205" s="4"/>
      <c r="AE205" s="81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1:56" ht="15.75" customHeight="1">
      <c r="A206" s="4"/>
      <c r="B206" s="51"/>
      <c r="C206" s="51"/>
      <c r="D206" s="51"/>
      <c r="E206" s="51"/>
      <c r="F206" s="51"/>
      <c r="G206" s="90"/>
      <c r="H206" s="51"/>
      <c r="I206" s="51"/>
      <c r="J206" s="51"/>
      <c r="K206" s="51"/>
      <c r="L206" s="51"/>
      <c r="M206" s="4"/>
      <c r="N206" s="4"/>
      <c r="O206" s="51"/>
      <c r="P206" s="91"/>
      <c r="Q206" s="93"/>
      <c r="R206" s="89"/>
      <c r="S206" s="51"/>
      <c r="T206" s="51"/>
      <c r="U206" s="4"/>
      <c r="V206" s="4"/>
      <c r="W206" s="4"/>
      <c r="X206" s="4"/>
      <c r="Y206" s="4"/>
      <c r="Z206" s="4"/>
      <c r="AA206" s="4"/>
      <c r="AC206" s="4"/>
      <c r="AD206" s="4"/>
      <c r="AE206" s="81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1:56" ht="15.75" customHeight="1">
      <c r="A207" s="4"/>
      <c r="B207" s="51"/>
      <c r="C207" s="51"/>
      <c r="D207" s="51"/>
      <c r="E207" s="51"/>
      <c r="F207" s="51"/>
      <c r="G207" s="90"/>
      <c r="H207" s="51"/>
      <c r="I207" s="51"/>
      <c r="J207" s="51"/>
      <c r="K207" s="51"/>
      <c r="L207" s="51"/>
      <c r="M207" s="4"/>
      <c r="N207" s="4"/>
      <c r="O207" s="51"/>
      <c r="P207" s="91"/>
      <c r="Q207" s="93"/>
      <c r="R207" s="89"/>
      <c r="S207" s="51"/>
      <c r="T207" s="51"/>
      <c r="U207" s="4"/>
      <c r="V207" s="4"/>
      <c r="W207" s="4"/>
      <c r="X207" s="4"/>
      <c r="Y207" s="4"/>
      <c r="Z207" s="4"/>
      <c r="AA207" s="4"/>
      <c r="AC207" s="4"/>
      <c r="AD207" s="4"/>
      <c r="AE207" s="81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1:56" ht="15.75" customHeight="1">
      <c r="A208" s="4"/>
      <c r="B208" s="51"/>
      <c r="C208" s="51"/>
      <c r="D208" s="51"/>
      <c r="E208" s="51"/>
      <c r="F208" s="51"/>
      <c r="G208" s="90"/>
      <c r="H208" s="51"/>
      <c r="I208" s="51"/>
      <c r="J208" s="51"/>
      <c r="K208" s="51"/>
      <c r="L208" s="51"/>
      <c r="M208" s="4"/>
      <c r="N208" s="4"/>
      <c r="O208" s="51"/>
      <c r="P208" s="91"/>
      <c r="Q208" s="93"/>
      <c r="R208" s="89"/>
      <c r="S208" s="51"/>
      <c r="T208" s="51"/>
      <c r="U208" s="4"/>
      <c r="V208" s="4"/>
      <c r="W208" s="4"/>
      <c r="X208" s="4"/>
      <c r="Y208" s="4"/>
      <c r="Z208" s="4"/>
      <c r="AA208" s="4"/>
      <c r="AC208" s="4"/>
      <c r="AD208" s="4"/>
      <c r="AE208" s="81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1:56" ht="15.75" customHeight="1">
      <c r="A209" s="4"/>
      <c r="B209" s="51"/>
      <c r="C209" s="51"/>
      <c r="D209" s="51"/>
      <c r="E209" s="51"/>
      <c r="F209" s="51"/>
      <c r="G209" s="90"/>
      <c r="H209" s="51"/>
      <c r="I209" s="51"/>
      <c r="J209" s="51"/>
      <c r="K209" s="51"/>
      <c r="L209" s="51"/>
      <c r="M209" s="4"/>
      <c r="N209" s="4"/>
      <c r="O209" s="51"/>
      <c r="P209" s="91"/>
      <c r="Q209" s="93"/>
      <c r="R209" s="89"/>
      <c r="S209" s="51"/>
      <c r="T209" s="51"/>
      <c r="U209" s="4"/>
      <c r="V209" s="4"/>
      <c r="W209" s="4"/>
      <c r="X209" s="4"/>
      <c r="Y209" s="4"/>
      <c r="Z209" s="4"/>
      <c r="AA209" s="4"/>
      <c r="AC209" s="4"/>
      <c r="AD209" s="4"/>
      <c r="AE209" s="81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1:56" ht="15.75" customHeight="1">
      <c r="A210" s="4"/>
      <c r="B210" s="51"/>
      <c r="C210" s="51"/>
      <c r="D210" s="51"/>
      <c r="E210" s="51"/>
      <c r="F210" s="51"/>
      <c r="G210" s="90"/>
      <c r="H210" s="51"/>
      <c r="I210" s="51"/>
      <c r="J210" s="51"/>
      <c r="K210" s="51"/>
      <c r="L210" s="51"/>
      <c r="M210" s="4"/>
      <c r="N210" s="4"/>
      <c r="O210" s="51"/>
      <c r="P210" s="91"/>
      <c r="Q210" s="93"/>
      <c r="R210" s="89"/>
      <c r="S210" s="51"/>
      <c r="T210" s="51"/>
      <c r="U210" s="4"/>
      <c r="V210" s="4"/>
      <c r="W210" s="4"/>
      <c r="X210" s="4"/>
      <c r="Y210" s="4"/>
      <c r="Z210" s="4"/>
      <c r="AA210" s="4"/>
      <c r="AC210" s="4"/>
      <c r="AD210" s="4"/>
      <c r="AE210" s="81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56" ht="15.75" customHeight="1">
      <c r="A211" s="4"/>
      <c r="B211" s="51"/>
      <c r="C211" s="51"/>
      <c r="D211" s="51"/>
      <c r="E211" s="51"/>
      <c r="F211" s="51"/>
      <c r="G211" s="90"/>
      <c r="H211" s="51"/>
      <c r="I211" s="51"/>
      <c r="J211" s="51"/>
      <c r="K211" s="51"/>
      <c r="L211" s="51"/>
      <c r="M211" s="4"/>
      <c r="N211" s="4"/>
      <c r="O211" s="51"/>
      <c r="P211" s="91"/>
      <c r="Q211" s="93"/>
      <c r="R211" s="89"/>
      <c r="S211" s="51"/>
      <c r="T211" s="51"/>
      <c r="U211" s="4"/>
      <c r="V211" s="4"/>
      <c r="W211" s="4"/>
      <c r="X211" s="4"/>
      <c r="Y211" s="4"/>
      <c r="Z211" s="4"/>
      <c r="AA211" s="4"/>
      <c r="AC211" s="4"/>
      <c r="AD211" s="4"/>
      <c r="AE211" s="81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1:56" ht="15.75" customHeight="1">
      <c r="A212" s="4"/>
      <c r="B212" s="51"/>
      <c r="C212" s="51"/>
      <c r="D212" s="51"/>
      <c r="E212" s="51"/>
      <c r="F212" s="51"/>
      <c r="G212" s="90"/>
      <c r="H212" s="51"/>
      <c r="I212" s="51"/>
      <c r="J212" s="51"/>
      <c r="K212" s="51"/>
      <c r="L212" s="51"/>
      <c r="M212" s="4"/>
      <c r="N212" s="4"/>
      <c r="O212" s="51"/>
      <c r="P212" s="91"/>
      <c r="Q212" s="93"/>
      <c r="R212" s="89"/>
      <c r="S212" s="51"/>
      <c r="T212" s="51"/>
      <c r="U212" s="4"/>
      <c r="V212" s="4"/>
      <c r="W212" s="4"/>
      <c r="X212" s="4"/>
      <c r="Y212" s="4"/>
      <c r="Z212" s="4"/>
      <c r="AA212" s="4"/>
      <c r="AC212" s="4"/>
      <c r="AD212" s="4"/>
      <c r="AE212" s="81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1:56" ht="15.75" customHeight="1">
      <c r="A213" s="4"/>
      <c r="B213" s="51"/>
      <c r="C213" s="51"/>
      <c r="D213" s="51"/>
      <c r="E213" s="51"/>
      <c r="F213" s="51"/>
      <c r="G213" s="90"/>
      <c r="H213" s="51"/>
      <c r="I213" s="51"/>
      <c r="J213" s="51"/>
      <c r="K213" s="51"/>
      <c r="L213" s="51"/>
      <c r="M213" s="4"/>
      <c r="N213" s="4"/>
      <c r="O213" s="51"/>
      <c r="P213" s="91"/>
      <c r="Q213" s="93"/>
      <c r="R213" s="89"/>
      <c r="S213" s="51"/>
      <c r="T213" s="51"/>
      <c r="U213" s="4"/>
      <c r="V213" s="4"/>
      <c r="W213" s="4"/>
      <c r="X213" s="4"/>
      <c r="Y213" s="4"/>
      <c r="Z213" s="4"/>
      <c r="AA213" s="4"/>
      <c r="AC213" s="4"/>
      <c r="AD213" s="4"/>
      <c r="AE213" s="81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1:56" ht="15.75" customHeight="1">
      <c r="A214" s="4"/>
      <c r="B214" s="51"/>
      <c r="C214" s="51"/>
      <c r="D214" s="51"/>
      <c r="E214" s="51"/>
      <c r="F214" s="51"/>
      <c r="G214" s="90"/>
      <c r="H214" s="51"/>
      <c r="I214" s="51"/>
      <c r="J214" s="51"/>
      <c r="K214" s="51"/>
      <c r="L214" s="51"/>
      <c r="M214" s="4"/>
      <c r="N214" s="4"/>
      <c r="O214" s="51"/>
      <c r="P214" s="91"/>
      <c r="Q214" s="93"/>
      <c r="R214" s="89"/>
      <c r="S214" s="51"/>
      <c r="T214" s="51"/>
      <c r="U214" s="4"/>
      <c r="V214" s="4"/>
      <c r="W214" s="4"/>
      <c r="X214" s="4"/>
      <c r="Y214" s="4"/>
      <c r="Z214" s="4"/>
      <c r="AA214" s="4"/>
      <c r="AC214" s="4"/>
      <c r="AD214" s="4"/>
      <c r="AE214" s="81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1:56" ht="15.75" customHeight="1">
      <c r="A215" s="4"/>
      <c r="B215" s="51"/>
      <c r="C215" s="51"/>
      <c r="D215" s="51"/>
      <c r="E215" s="51"/>
      <c r="F215" s="51"/>
      <c r="G215" s="90"/>
      <c r="H215" s="51"/>
      <c r="I215" s="51"/>
      <c r="J215" s="51"/>
      <c r="K215" s="51"/>
      <c r="L215" s="51"/>
      <c r="M215" s="4"/>
      <c r="N215" s="4"/>
      <c r="O215" s="51"/>
      <c r="P215" s="91"/>
      <c r="Q215" s="93"/>
      <c r="R215" s="89"/>
      <c r="S215" s="51"/>
      <c r="T215" s="51"/>
      <c r="U215" s="4"/>
      <c r="V215" s="4"/>
      <c r="W215" s="4"/>
      <c r="X215" s="4"/>
      <c r="Y215" s="4"/>
      <c r="Z215" s="4"/>
      <c r="AA215" s="4"/>
      <c r="AC215" s="4"/>
      <c r="AD215" s="4"/>
      <c r="AE215" s="81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1:56" ht="15.75" customHeight="1">
      <c r="A216" s="4"/>
      <c r="B216" s="51"/>
      <c r="C216" s="51"/>
      <c r="D216" s="51"/>
      <c r="E216" s="51"/>
      <c r="F216" s="51"/>
      <c r="G216" s="90"/>
      <c r="H216" s="51"/>
      <c r="I216" s="51"/>
      <c r="J216" s="51"/>
      <c r="K216" s="51"/>
      <c r="L216" s="51"/>
      <c r="M216" s="4"/>
      <c r="N216" s="4"/>
      <c r="O216" s="51"/>
      <c r="P216" s="91"/>
      <c r="Q216" s="93"/>
      <c r="R216" s="89"/>
      <c r="S216" s="51"/>
      <c r="T216" s="51"/>
      <c r="U216" s="4"/>
      <c r="V216" s="4"/>
      <c r="W216" s="4"/>
      <c r="X216" s="4"/>
      <c r="Y216" s="4"/>
      <c r="Z216" s="4"/>
      <c r="AA216" s="4"/>
      <c r="AC216" s="4"/>
      <c r="AD216" s="4"/>
      <c r="AE216" s="81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1:56" ht="15.75" customHeight="1">
      <c r="A217" s="4"/>
      <c r="B217" s="51"/>
      <c r="C217" s="51"/>
      <c r="D217" s="51"/>
      <c r="E217" s="51"/>
      <c r="F217" s="51"/>
      <c r="G217" s="90"/>
      <c r="H217" s="51"/>
      <c r="I217" s="51"/>
      <c r="J217" s="51"/>
      <c r="K217" s="51"/>
      <c r="L217" s="51"/>
      <c r="M217" s="4"/>
      <c r="N217" s="4"/>
      <c r="O217" s="51"/>
      <c r="P217" s="91"/>
      <c r="Q217" s="93"/>
      <c r="R217" s="89"/>
      <c r="S217" s="51"/>
      <c r="T217" s="51"/>
      <c r="U217" s="4"/>
      <c r="V217" s="4"/>
      <c r="W217" s="4"/>
      <c r="X217" s="4"/>
      <c r="Y217" s="4"/>
      <c r="Z217" s="4"/>
      <c r="AA217" s="4"/>
      <c r="AC217" s="4"/>
      <c r="AD217" s="4"/>
      <c r="AE217" s="81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1:56" ht="15.75" customHeight="1">
      <c r="A218" s="4"/>
      <c r="B218" s="51"/>
      <c r="C218" s="51"/>
      <c r="D218" s="51"/>
      <c r="E218" s="51"/>
      <c r="F218" s="51"/>
      <c r="G218" s="90"/>
      <c r="H218" s="51"/>
      <c r="I218" s="51"/>
      <c r="J218" s="51"/>
      <c r="K218" s="51"/>
      <c r="L218" s="51"/>
      <c r="M218" s="4"/>
      <c r="N218" s="4"/>
      <c r="O218" s="51"/>
      <c r="P218" s="91"/>
      <c r="Q218" s="93"/>
      <c r="R218" s="89"/>
      <c r="S218" s="51"/>
      <c r="T218" s="51"/>
      <c r="U218" s="4"/>
      <c r="V218" s="4"/>
      <c r="W218" s="4"/>
      <c r="X218" s="4"/>
      <c r="Y218" s="4"/>
      <c r="Z218" s="4"/>
      <c r="AA218" s="4"/>
      <c r="AC218" s="4"/>
      <c r="AD218" s="4"/>
      <c r="AE218" s="81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1:56" ht="15.75" customHeight="1">
      <c r="A219" s="4"/>
      <c r="B219" s="51"/>
      <c r="C219" s="51"/>
      <c r="D219" s="51"/>
      <c r="E219" s="51"/>
      <c r="F219" s="51"/>
      <c r="G219" s="90"/>
      <c r="H219" s="51"/>
      <c r="I219" s="51"/>
      <c r="J219" s="51"/>
      <c r="K219" s="51"/>
      <c r="L219" s="51"/>
      <c r="M219" s="4"/>
      <c r="N219" s="4"/>
      <c r="O219" s="51"/>
      <c r="P219" s="91"/>
      <c r="Q219" s="93"/>
      <c r="R219" s="89"/>
      <c r="S219" s="51"/>
      <c r="T219" s="51"/>
      <c r="U219" s="4"/>
      <c r="V219" s="4"/>
      <c r="W219" s="4"/>
      <c r="X219" s="4"/>
      <c r="Y219" s="4"/>
      <c r="Z219" s="4"/>
      <c r="AA219" s="4"/>
      <c r="AC219" s="4"/>
      <c r="AD219" s="4"/>
      <c r="AE219" s="81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1:56" ht="15.75" customHeight="1">
      <c r="A220" s="4"/>
      <c r="B220" s="51"/>
      <c r="C220" s="51"/>
      <c r="D220" s="51"/>
      <c r="E220" s="51"/>
      <c r="F220" s="51"/>
      <c r="G220" s="90"/>
      <c r="H220" s="51"/>
      <c r="I220" s="51"/>
      <c r="J220" s="51"/>
      <c r="K220" s="51"/>
      <c r="L220" s="51"/>
      <c r="M220" s="4"/>
      <c r="N220" s="4"/>
      <c r="O220" s="51"/>
      <c r="P220" s="91"/>
      <c r="Q220" s="93"/>
      <c r="R220" s="89"/>
      <c r="S220" s="51"/>
      <c r="T220" s="51"/>
      <c r="U220" s="4"/>
      <c r="V220" s="4"/>
      <c r="W220" s="4"/>
      <c r="X220" s="4"/>
      <c r="Y220" s="4"/>
      <c r="Z220" s="4"/>
      <c r="AA220" s="4"/>
      <c r="AC220" s="4"/>
      <c r="AD220" s="4"/>
      <c r="AE220" s="81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1:56" ht="15.75" customHeight="1">
      <c r="A221" s="4"/>
      <c r="B221" s="51"/>
      <c r="C221" s="51"/>
      <c r="D221" s="51"/>
      <c r="E221" s="51"/>
      <c r="F221" s="51"/>
      <c r="G221" s="90"/>
      <c r="H221" s="51"/>
      <c r="I221" s="51"/>
      <c r="J221" s="51"/>
      <c r="K221" s="51"/>
      <c r="L221" s="51"/>
      <c r="M221" s="4"/>
      <c r="N221" s="4"/>
      <c r="O221" s="51"/>
      <c r="P221" s="91"/>
      <c r="Q221" s="93"/>
      <c r="R221" s="89"/>
      <c r="S221" s="51"/>
      <c r="T221" s="51"/>
      <c r="U221" s="4"/>
      <c r="V221" s="4"/>
      <c r="W221" s="4"/>
      <c r="X221" s="4"/>
      <c r="Y221" s="4"/>
      <c r="Z221" s="4"/>
      <c r="AA221" s="4"/>
      <c r="AC221" s="4"/>
      <c r="AD221" s="4"/>
      <c r="AE221" s="81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1:56" ht="15.75" customHeight="1">
      <c r="A222" s="4"/>
      <c r="B222" s="51"/>
      <c r="C222" s="51"/>
      <c r="D222" s="51"/>
      <c r="E222" s="51"/>
      <c r="F222" s="51"/>
      <c r="G222" s="90"/>
      <c r="H222" s="51"/>
      <c r="I222" s="51"/>
      <c r="J222" s="51"/>
      <c r="K222" s="51"/>
      <c r="L222" s="51"/>
      <c r="M222" s="4"/>
      <c r="N222" s="4"/>
      <c r="O222" s="51"/>
      <c r="P222" s="91"/>
      <c r="Q222" s="93"/>
      <c r="R222" s="89"/>
      <c r="S222" s="51"/>
      <c r="T222" s="51"/>
      <c r="U222" s="4"/>
      <c r="V222" s="4"/>
      <c r="W222" s="4"/>
      <c r="X222" s="4"/>
      <c r="Y222" s="4"/>
      <c r="Z222" s="4"/>
      <c r="AA222" s="4"/>
      <c r="AC222" s="4"/>
      <c r="AD222" s="4"/>
      <c r="AE222" s="81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1:56" ht="15.75" customHeight="1">
      <c r="A223" s="4"/>
      <c r="B223" s="51"/>
      <c r="C223" s="51"/>
      <c r="D223" s="51"/>
      <c r="E223" s="51"/>
      <c r="F223" s="51"/>
      <c r="G223" s="90"/>
      <c r="H223" s="51"/>
      <c r="I223" s="51"/>
      <c r="J223" s="51"/>
      <c r="K223" s="51"/>
      <c r="L223" s="51"/>
      <c r="M223" s="4"/>
      <c r="N223" s="4"/>
      <c r="O223" s="51"/>
      <c r="P223" s="91"/>
      <c r="Q223" s="93"/>
      <c r="R223" s="89"/>
      <c r="S223" s="51"/>
      <c r="T223" s="51"/>
      <c r="U223" s="4"/>
      <c r="V223" s="4"/>
      <c r="W223" s="4"/>
      <c r="X223" s="4"/>
      <c r="Y223" s="4"/>
      <c r="Z223" s="4"/>
      <c r="AA223" s="4"/>
      <c r="AC223" s="4"/>
      <c r="AD223" s="4"/>
      <c r="AE223" s="81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1:56" ht="15.75" customHeight="1">
      <c r="A224" s="4"/>
      <c r="B224" s="51"/>
      <c r="C224" s="51"/>
      <c r="D224" s="51"/>
      <c r="E224" s="51"/>
      <c r="F224" s="51"/>
      <c r="G224" s="90"/>
      <c r="H224" s="51"/>
      <c r="I224" s="51"/>
      <c r="J224" s="51"/>
      <c r="K224" s="51"/>
      <c r="L224" s="51"/>
      <c r="M224" s="4"/>
      <c r="N224" s="4"/>
      <c r="O224" s="51"/>
      <c r="P224" s="91"/>
      <c r="Q224" s="93"/>
      <c r="R224" s="89"/>
      <c r="S224" s="51"/>
      <c r="T224" s="51"/>
      <c r="U224" s="4"/>
      <c r="V224" s="4"/>
      <c r="W224" s="4"/>
      <c r="X224" s="4"/>
      <c r="Y224" s="4"/>
      <c r="Z224" s="4"/>
      <c r="AA224" s="4"/>
      <c r="AC224" s="4"/>
      <c r="AD224" s="4"/>
      <c r="AE224" s="81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1:56" ht="15.75" customHeight="1">
      <c r="A225" s="4"/>
      <c r="B225" s="51"/>
      <c r="C225" s="51"/>
      <c r="D225" s="51"/>
      <c r="E225" s="51"/>
      <c r="F225" s="51"/>
      <c r="G225" s="90"/>
      <c r="H225" s="51"/>
      <c r="I225" s="51"/>
      <c r="J225" s="51"/>
      <c r="K225" s="51"/>
      <c r="L225" s="51"/>
      <c r="M225" s="4"/>
      <c r="N225" s="4"/>
      <c r="O225" s="51"/>
      <c r="P225" s="91"/>
      <c r="Q225" s="93"/>
      <c r="R225" s="89"/>
      <c r="S225" s="51"/>
      <c r="T225" s="51"/>
      <c r="U225" s="4"/>
      <c r="V225" s="4"/>
      <c r="W225" s="4"/>
      <c r="X225" s="4"/>
      <c r="Y225" s="4"/>
      <c r="Z225" s="4"/>
      <c r="AA225" s="4"/>
      <c r="AC225" s="4"/>
      <c r="AD225" s="4"/>
      <c r="AE225" s="81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1:56" ht="15.75" customHeight="1">
      <c r="A226" s="4"/>
      <c r="B226" s="51"/>
      <c r="C226" s="51"/>
      <c r="D226" s="51"/>
      <c r="E226" s="51"/>
      <c r="F226" s="51"/>
      <c r="G226" s="90"/>
      <c r="H226" s="51"/>
      <c r="I226" s="51"/>
      <c r="J226" s="51"/>
      <c r="K226" s="51"/>
      <c r="L226" s="51"/>
      <c r="M226" s="4"/>
      <c r="N226" s="4"/>
      <c r="O226" s="51"/>
      <c r="P226" s="91"/>
      <c r="Q226" s="93"/>
      <c r="R226" s="89"/>
      <c r="S226" s="51"/>
      <c r="T226" s="51"/>
      <c r="U226" s="4"/>
      <c r="V226" s="4"/>
      <c r="W226" s="4"/>
      <c r="X226" s="4"/>
      <c r="Y226" s="4"/>
      <c r="Z226" s="4"/>
      <c r="AA226" s="4"/>
      <c r="AC226" s="4"/>
      <c r="AD226" s="4"/>
      <c r="AE226" s="81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1:56" ht="15.75" customHeight="1">
      <c r="A227" s="4"/>
      <c r="B227" s="51"/>
      <c r="C227" s="51"/>
      <c r="D227" s="51"/>
      <c r="E227" s="51"/>
      <c r="F227" s="51"/>
      <c r="G227" s="90"/>
      <c r="H227" s="51"/>
      <c r="I227" s="51"/>
      <c r="J227" s="51"/>
      <c r="K227" s="51"/>
      <c r="L227" s="51"/>
      <c r="M227" s="4"/>
      <c r="N227" s="4"/>
      <c r="O227" s="51"/>
      <c r="P227" s="91"/>
      <c r="Q227" s="93"/>
      <c r="R227" s="89"/>
      <c r="S227" s="51"/>
      <c r="T227" s="51"/>
      <c r="U227" s="4"/>
      <c r="V227" s="4"/>
      <c r="W227" s="4"/>
      <c r="X227" s="4"/>
      <c r="Y227" s="4"/>
      <c r="Z227" s="4"/>
      <c r="AA227" s="4"/>
      <c r="AC227" s="4"/>
      <c r="AD227" s="4"/>
      <c r="AE227" s="81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1:56" ht="15.75" customHeight="1">
      <c r="A228" s="4"/>
      <c r="B228" s="51"/>
      <c r="C228" s="51"/>
      <c r="D228" s="51"/>
      <c r="E228" s="51"/>
      <c r="F228" s="51"/>
      <c r="G228" s="90"/>
      <c r="H228" s="51"/>
      <c r="I228" s="51"/>
      <c r="J228" s="51"/>
      <c r="K228" s="51"/>
      <c r="L228" s="51"/>
      <c r="M228" s="4"/>
      <c r="N228" s="4"/>
      <c r="O228" s="51"/>
      <c r="P228" s="91"/>
      <c r="Q228" s="93"/>
      <c r="R228" s="89"/>
      <c r="S228" s="51"/>
      <c r="T228" s="51"/>
      <c r="U228" s="4"/>
      <c r="V228" s="4"/>
      <c r="W228" s="4"/>
      <c r="X228" s="4"/>
      <c r="Y228" s="4"/>
      <c r="Z228" s="4"/>
      <c r="AA228" s="4"/>
      <c r="AC228" s="4"/>
      <c r="AD228" s="4"/>
      <c r="AE228" s="81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1:56" ht="15.75" customHeight="1">
      <c r="A229" s="4"/>
      <c r="B229" s="51"/>
      <c r="C229" s="51"/>
      <c r="D229" s="51"/>
      <c r="E229" s="51"/>
      <c r="F229" s="51"/>
      <c r="G229" s="90"/>
      <c r="H229" s="51"/>
      <c r="I229" s="51"/>
      <c r="J229" s="51"/>
      <c r="K229" s="51"/>
      <c r="L229" s="51"/>
      <c r="M229" s="4"/>
      <c r="N229" s="4"/>
      <c r="O229" s="51"/>
      <c r="P229" s="91"/>
      <c r="Q229" s="93"/>
      <c r="R229" s="89"/>
      <c r="S229" s="51"/>
      <c r="T229" s="51"/>
      <c r="U229" s="4"/>
      <c r="V229" s="4"/>
      <c r="W229" s="4"/>
      <c r="X229" s="4"/>
      <c r="Y229" s="4"/>
      <c r="Z229" s="4"/>
      <c r="AA229" s="4"/>
      <c r="AC229" s="4"/>
      <c r="AD229" s="4"/>
      <c r="AE229" s="81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1:56" ht="15.75" customHeight="1">
      <c r="A230" s="4"/>
      <c r="B230" s="51"/>
      <c r="C230" s="51"/>
      <c r="D230" s="51"/>
      <c r="E230" s="51"/>
      <c r="F230" s="51"/>
      <c r="G230" s="90"/>
      <c r="H230" s="51"/>
      <c r="I230" s="51"/>
      <c r="J230" s="51"/>
      <c r="K230" s="51"/>
      <c r="L230" s="51"/>
      <c r="M230" s="4"/>
      <c r="N230" s="4"/>
      <c r="O230" s="51"/>
      <c r="P230" s="91"/>
      <c r="Q230" s="93"/>
      <c r="R230" s="89"/>
      <c r="S230" s="51"/>
      <c r="T230" s="51"/>
      <c r="U230" s="4"/>
      <c r="V230" s="4"/>
      <c r="W230" s="4"/>
      <c r="X230" s="4"/>
      <c r="Y230" s="4"/>
      <c r="Z230" s="4"/>
      <c r="AA230" s="4"/>
      <c r="AC230" s="4"/>
      <c r="AD230" s="4"/>
      <c r="AE230" s="81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1:56" ht="15.75" customHeight="1">
      <c r="A231" s="4"/>
      <c r="B231" s="51"/>
      <c r="C231" s="51"/>
      <c r="D231" s="51"/>
      <c r="E231" s="51"/>
      <c r="F231" s="51"/>
      <c r="G231" s="90"/>
      <c r="H231" s="51"/>
      <c r="I231" s="51"/>
      <c r="J231" s="51"/>
      <c r="K231" s="51"/>
      <c r="L231" s="51"/>
      <c r="M231" s="4"/>
      <c r="N231" s="4"/>
      <c r="O231" s="51"/>
      <c r="P231" s="91"/>
      <c r="Q231" s="93"/>
      <c r="R231" s="89"/>
      <c r="S231" s="51"/>
      <c r="T231" s="51"/>
      <c r="U231" s="4"/>
      <c r="V231" s="4"/>
      <c r="W231" s="4"/>
      <c r="X231" s="4"/>
      <c r="Y231" s="4"/>
      <c r="Z231" s="4"/>
      <c r="AA231" s="4"/>
      <c r="AC231" s="4"/>
      <c r="AD231" s="4"/>
      <c r="AE231" s="81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1:56" ht="15.75" customHeight="1">
      <c r="A232" s="4"/>
      <c r="B232" s="51"/>
      <c r="C232" s="51"/>
      <c r="D232" s="51"/>
      <c r="E232" s="51"/>
      <c r="F232" s="51"/>
      <c r="G232" s="90"/>
      <c r="H232" s="51"/>
      <c r="I232" s="51"/>
      <c r="J232" s="51"/>
      <c r="K232" s="51"/>
      <c r="L232" s="51"/>
      <c r="M232" s="4"/>
      <c r="N232" s="4"/>
      <c r="O232" s="51"/>
      <c r="P232" s="91"/>
      <c r="Q232" s="93"/>
      <c r="R232" s="89"/>
      <c r="S232" s="51"/>
      <c r="T232" s="51"/>
      <c r="U232" s="4"/>
      <c r="V232" s="4"/>
      <c r="W232" s="4"/>
      <c r="X232" s="4"/>
      <c r="Y232" s="4"/>
      <c r="Z232" s="4"/>
      <c r="AA232" s="4"/>
      <c r="AC232" s="4"/>
      <c r="AD232" s="4"/>
      <c r="AE232" s="81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1:56" ht="15.75" customHeight="1">
      <c r="A233" s="4"/>
      <c r="B233" s="51"/>
      <c r="C233" s="51"/>
      <c r="D233" s="51"/>
      <c r="E233" s="51"/>
      <c r="F233" s="51"/>
      <c r="G233" s="90"/>
      <c r="H233" s="51"/>
      <c r="I233" s="51"/>
      <c r="J233" s="51"/>
      <c r="K233" s="51"/>
      <c r="L233" s="51"/>
      <c r="M233" s="4"/>
      <c r="N233" s="4"/>
      <c r="O233" s="51"/>
      <c r="P233" s="91"/>
      <c r="Q233" s="93"/>
      <c r="R233" s="89"/>
      <c r="S233" s="51"/>
      <c r="T233" s="51"/>
      <c r="U233" s="4"/>
      <c r="V233" s="4"/>
      <c r="W233" s="4"/>
      <c r="X233" s="4"/>
      <c r="Y233" s="4"/>
      <c r="Z233" s="4"/>
      <c r="AA233" s="4"/>
      <c r="AC233" s="4"/>
      <c r="AD233" s="4"/>
      <c r="AE233" s="81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1:56" ht="15.75" customHeight="1">
      <c r="A234" s="4"/>
      <c r="B234" s="51"/>
      <c r="C234" s="51"/>
      <c r="D234" s="51"/>
      <c r="E234" s="51"/>
      <c r="F234" s="51"/>
      <c r="G234" s="90"/>
      <c r="H234" s="51"/>
      <c r="I234" s="51"/>
      <c r="J234" s="51"/>
      <c r="K234" s="51"/>
      <c r="L234" s="51"/>
      <c r="M234" s="4"/>
      <c r="N234" s="4"/>
      <c r="O234" s="51"/>
      <c r="P234" s="91"/>
      <c r="Q234" s="93"/>
      <c r="R234" s="89"/>
      <c r="S234" s="51"/>
      <c r="T234" s="51"/>
      <c r="U234" s="4"/>
      <c r="V234" s="4"/>
      <c r="W234" s="4"/>
      <c r="X234" s="4"/>
      <c r="Y234" s="4"/>
      <c r="Z234" s="4"/>
      <c r="AA234" s="4"/>
      <c r="AC234" s="4"/>
      <c r="AD234" s="4"/>
      <c r="AE234" s="81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1:56" ht="15.75" customHeight="1">
      <c r="A235" s="4"/>
      <c r="B235" s="51"/>
      <c r="C235" s="51"/>
      <c r="D235" s="51"/>
      <c r="E235" s="51"/>
      <c r="F235" s="51"/>
      <c r="G235" s="90"/>
      <c r="H235" s="51"/>
      <c r="I235" s="51"/>
      <c r="J235" s="51"/>
      <c r="K235" s="51"/>
      <c r="L235" s="51"/>
      <c r="M235" s="4"/>
      <c r="N235" s="4"/>
      <c r="O235" s="51"/>
      <c r="P235" s="91"/>
      <c r="Q235" s="93"/>
      <c r="R235" s="89"/>
      <c r="S235" s="51"/>
      <c r="T235" s="51"/>
      <c r="U235" s="4"/>
      <c r="V235" s="4"/>
      <c r="W235" s="4"/>
      <c r="X235" s="4"/>
      <c r="Y235" s="4"/>
      <c r="Z235" s="4"/>
      <c r="AA235" s="4"/>
      <c r="AC235" s="4"/>
      <c r="AD235" s="4"/>
      <c r="AE235" s="81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1:56" ht="15.75" customHeight="1">
      <c r="A236" s="4"/>
      <c r="B236" s="51"/>
      <c r="C236" s="51"/>
      <c r="D236" s="51"/>
      <c r="E236" s="51"/>
      <c r="F236" s="51"/>
      <c r="G236" s="90"/>
      <c r="H236" s="51"/>
      <c r="I236" s="51"/>
      <c r="J236" s="51"/>
      <c r="K236" s="51"/>
      <c r="L236" s="51"/>
      <c r="M236" s="4"/>
      <c r="N236" s="4"/>
      <c r="O236" s="51"/>
      <c r="P236" s="91"/>
      <c r="Q236" s="93"/>
      <c r="R236" s="89"/>
      <c r="S236" s="51"/>
      <c r="T236" s="51"/>
      <c r="U236" s="4"/>
      <c r="V236" s="4"/>
      <c r="W236" s="4"/>
      <c r="X236" s="4"/>
      <c r="Y236" s="4"/>
      <c r="Z236" s="4"/>
      <c r="AA236" s="4"/>
      <c r="AC236" s="4"/>
      <c r="AD236" s="4"/>
      <c r="AE236" s="81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1:56" ht="15.75" customHeight="1">
      <c r="A237" s="4"/>
      <c r="B237" s="51"/>
      <c r="C237" s="51"/>
      <c r="D237" s="51"/>
      <c r="E237" s="51"/>
      <c r="F237" s="51"/>
      <c r="G237" s="90"/>
      <c r="H237" s="51"/>
      <c r="I237" s="51"/>
      <c r="J237" s="51"/>
      <c r="K237" s="51"/>
      <c r="L237" s="51"/>
      <c r="M237" s="4"/>
      <c r="N237" s="4"/>
      <c r="O237" s="51"/>
      <c r="P237" s="91"/>
      <c r="Q237" s="93"/>
      <c r="R237" s="89"/>
      <c r="S237" s="51"/>
      <c r="T237" s="51"/>
      <c r="U237" s="4"/>
      <c r="V237" s="4"/>
      <c r="W237" s="4"/>
      <c r="X237" s="4"/>
      <c r="Y237" s="4"/>
      <c r="Z237" s="4"/>
      <c r="AA237" s="4"/>
      <c r="AC237" s="4"/>
      <c r="AD237" s="4"/>
      <c r="AE237" s="81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1:56" ht="15.75" customHeight="1">
      <c r="A238" s="4"/>
      <c r="B238" s="51"/>
      <c r="C238" s="51"/>
      <c r="D238" s="51"/>
      <c r="E238" s="51"/>
      <c r="F238" s="51"/>
      <c r="G238" s="90"/>
      <c r="H238" s="51"/>
      <c r="I238" s="51"/>
      <c r="J238" s="51"/>
      <c r="K238" s="51"/>
      <c r="L238" s="51"/>
      <c r="M238" s="4"/>
      <c r="N238" s="4"/>
      <c r="O238" s="51"/>
      <c r="P238" s="91"/>
      <c r="Q238" s="93"/>
      <c r="R238" s="89"/>
      <c r="S238" s="51"/>
      <c r="T238" s="51"/>
      <c r="U238" s="4"/>
      <c r="V238" s="4"/>
      <c r="W238" s="4"/>
      <c r="X238" s="4"/>
      <c r="Y238" s="4"/>
      <c r="Z238" s="4"/>
      <c r="AA238" s="4"/>
      <c r="AC238" s="4"/>
      <c r="AD238" s="4"/>
      <c r="AE238" s="81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1:56" ht="15.75" customHeight="1">
      <c r="A239" s="4"/>
      <c r="B239" s="51"/>
      <c r="C239" s="51"/>
      <c r="D239" s="51"/>
      <c r="E239" s="51"/>
      <c r="F239" s="51"/>
      <c r="G239" s="90"/>
      <c r="H239" s="51"/>
      <c r="I239" s="51"/>
      <c r="J239" s="51"/>
      <c r="K239" s="51"/>
      <c r="L239" s="51"/>
      <c r="M239" s="4"/>
      <c r="N239" s="4"/>
      <c r="O239" s="51"/>
      <c r="P239" s="91"/>
      <c r="Q239" s="93"/>
      <c r="R239" s="89"/>
      <c r="S239" s="51"/>
      <c r="T239" s="51"/>
      <c r="U239" s="4"/>
      <c r="V239" s="4"/>
      <c r="W239" s="4"/>
      <c r="X239" s="4"/>
      <c r="Y239" s="4"/>
      <c r="Z239" s="4"/>
      <c r="AA239" s="4"/>
      <c r="AC239" s="4"/>
      <c r="AD239" s="4"/>
      <c r="AE239" s="81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1:56" ht="15.75" customHeight="1">
      <c r="A240" s="4"/>
      <c r="B240" s="51"/>
      <c r="C240" s="51"/>
      <c r="D240" s="51"/>
      <c r="E240" s="51"/>
      <c r="F240" s="51"/>
      <c r="G240" s="90"/>
      <c r="H240" s="51"/>
      <c r="I240" s="51"/>
      <c r="J240" s="51"/>
      <c r="K240" s="51"/>
      <c r="L240" s="51"/>
      <c r="M240" s="4"/>
      <c r="N240" s="4"/>
      <c r="O240" s="51"/>
      <c r="P240" s="91"/>
      <c r="Q240" s="93"/>
      <c r="R240" s="89"/>
      <c r="S240" s="51"/>
      <c r="T240" s="51"/>
      <c r="U240" s="4"/>
      <c r="V240" s="4"/>
      <c r="W240" s="4"/>
      <c r="X240" s="4"/>
      <c r="Y240" s="4"/>
      <c r="Z240" s="4"/>
      <c r="AA240" s="4"/>
      <c r="AC240" s="4"/>
      <c r="AD240" s="4"/>
      <c r="AE240" s="81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1:56" ht="15.75" customHeight="1">
      <c r="A241" s="4"/>
      <c r="B241" s="51"/>
      <c r="C241" s="51"/>
      <c r="D241" s="51"/>
      <c r="E241" s="51"/>
      <c r="F241" s="51"/>
      <c r="G241" s="90"/>
      <c r="H241" s="51"/>
      <c r="I241" s="51"/>
      <c r="J241" s="51"/>
      <c r="K241" s="51"/>
      <c r="L241" s="51"/>
      <c r="M241" s="4"/>
      <c r="N241" s="4"/>
      <c r="O241" s="51"/>
      <c r="P241" s="91"/>
      <c r="Q241" s="93"/>
      <c r="R241" s="89"/>
      <c r="S241" s="51"/>
      <c r="T241" s="51"/>
      <c r="U241" s="4"/>
      <c r="V241" s="4"/>
      <c r="W241" s="4"/>
      <c r="X241" s="4"/>
      <c r="Y241" s="4"/>
      <c r="Z241" s="4"/>
      <c r="AA241" s="4"/>
      <c r="AC241" s="4"/>
      <c r="AD241" s="4"/>
      <c r="AE241" s="81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1:56" ht="15.75" customHeight="1">
      <c r="A242" s="4"/>
      <c r="B242" s="51"/>
      <c r="C242" s="51"/>
      <c r="D242" s="51"/>
      <c r="E242" s="51"/>
      <c r="F242" s="51"/>
      <c r="G242" s="90"/>
      <c r="H242" s="51"/>
      <c r="I242" s="51"/>
      <c r="J242" s="51"/>
      <c r="K242" s="51"/>
      <c r="L242" s="51"/>
      <c r="M242" s="4"/>
      <c r="N242" s="4"/>
      <c r="O242" s="51"/>
      <c r="P242" s="91"/>
      <c r="Q242" s="93"/>
      <c r="R242" s="89"/>
      <c r="S242" s="51"/>
      <c r="T242" s="51"/>
      <c r="U242" s="4"/>
      <c r="V242" s="4"/>
      <c r="W242" s="4"/>
      <c r="X242" s="4"/>
      <c r="Y242" s="4"/>
      <c r="Z242" s="4"/>
      <c r="AA242" s="4"/>
      <c r="AC242" s="4"/>
      <c r="AD242" s="4"/>
      <c r="AE242" s="81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1:56" ht="15.75" customHeight="1">
      <c r="A243" s="4"/>
      <c r="B243" s="51"/>
      <c r="C243" s="51"/>
      <c r="D243" s="51"/>
      <c r="E243" s="51"/>
      <c r="F243" s="51"/>
      <c r="G243" s="90"/>
      <c r="H243" s="51"/>
      <c r="I243" s="51"/>
      <c r="J243" s="51"/>
      <c r="K243" s="51"/>
      <c r="L243" s="51"/>
      <c r="M243" s="4"/>
      <c r="N243" s="4"/>
      <c r="O243" s="51"/>
      <c r="P243" s="91"/>
      <c r="Q243" s="93"/>
      <c r="R243" s="89"/>
      <c r="S243" s="51"/>
      <c r="T243" s="51"/>
      <c r="U243" s="4"/>
      <c r="V243" s="4"/>
      <c r="W243" s="4"/>
      <c r="X243" s="4"/>
      <c r="Y243" s="4"/>
      <c r="Z243" s="4"/>
      <c r="AA243" s="4"/>
      <c r="AC243" s="4"/>
      <c r="AD243" s="4"/>
      <c r="AE243" s="81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1:56" ht="15.75" customHeight="1">
      <c r="A244" s="4"/>
      <c r="B244" s="51"/>
      <c r="C244" s="51"/>
      <c r="D244" s="51"/>
      <c r="E244" s="51"/>
      <c r="F244" s="51"/>
      <c r="G244" s="90"/>
      <c r="H244" s="51"/>
      <c r="I244" s="51"/>
      <c r="J244" s="51"/>
      <c r="K244" s="51"/>
      <c r="L244" s="51"/>
      <c r="M244" s="4"/>
      <c r="N244" s="4"/>
      <c r="O244" s="51"/>
      <c r="P244" s="91"/>
      <c r="Q244" s="93"/>
      <c r="R244" s="89"/>
      <c r="S244" s="51"/>
      <c r="T244" s="51"/>
      <c r="U244" s="4"/>
      <c r="V244" s="4"/>
      <c r="W244" s="4"/>
      <c r="X244" s="4"/>
      <c r="Y244" s="4"/>
      <c r="Z244" s="4"/>
      <c r="AA244" s="4"/>
      <c r="AC244" s="4"/>
      <c r="AD244" s="4"/>
      <c r="AE244" s="81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1:56" ht="15.75" customHeight="1">
      <c r="A245" s="4"/>
      <c r="B245" s="51"/>
      <c r="C245" s="51"/>
      <c r="D245" s="51"/>
      <c r="E245" s="51"/>
      <c r="F245" s="51"/>
      <c r="G245" s="90"/>
      <c r="H245" s="51"/>
      <c r="I245" s="51"/>
      <c r="J245" s="51"/>
      <c r="K245" s="51"/>
      <c r="L245" s="51"/>
      <c r="M245" s="4"/>
      <c r="N245" s="4"/>
      <c r="O245" s="51"/>
      <c r="P245" s="91"/>
      <c r="Q245" s="93"/>
      <c r="R245" s="89"/>
      <c r="S245" s="51"/>
      <c r="T245" s="51"/>
      <c r="U245" s="4"/>
      <c r="V245" s="4"/>
      <c r="W245" s="4"/>
      <c r="X245" s="4"/>
      <c r="Y245" s="4"/>
      <c r="Z245" s="4"/>
      <c r="AA245" s="4"/>
      <c r="AC245" s="4"/>
      <c r="AD245" s="4"/>
      <c r="AE245" s="81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1:56" ht="15.75" customHeight="1">
      <c r="A246" s="4"/>
      <c r="B246" s="51"/>
      <c r="C246" s="51"/>
      <c r="D246" s="51"/>
      <c r="E246" s="51"/>
      <c r="F246" s="51"/>
      <c r="G246" s="90"/>
      <c r="H246" s="51"/>
      <c r="I246" s="51"/>
      <c r="J246" s="51"/>
      <c r="K246" s="51"/>
      <c r="L246" s="51"/>
      <c r="M246" s="4"/>
      <c r="N246" s="4"/>
      <c r="O246" s="51"/>
      <c r="P246" s="91"/>
      <c r="Q246" s="93"/>
      <c r="R246" s="89"/>
      <c r="S246" s="51"/>
      <c r="T246" s="51"/>
      <c r="U246" s="4"/>
      <c r="V246" s="4"/>
      <c r="W246" s="4"/>
      <c r="X246" s="4"/>
      <c r="Y246" s="4"/>
      <c r="Z246" s="4"/>
      <c r="AA246" s="4"/>
      <c r="AC246" s="4"/>
      <c r="AD246" s="4"/>
      <c r="AE246" s="81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1:56" ht="15.75" customHeight="1">
      <c r="A247" s="4"/>
      <c r="B247" s="51"/>
      <c r="C247" s="51"/>
      <c r="D247" s="51"/>
      <c r="E247" s="51"/>
      <c r="F247" s="51"/>
      <c r="G247" s="90"/>
      <c r="H247" s="51"/>
      <c r="I247" s="51"/>
      <c r="J247" s="51"/>
      <c r="K247" s="51"/>
      <c r="L247" s="51"/>
      <c r="M247" s="4"/>
      <c r="N247" s="4"/>
      <c r="O247" s="51"/>
      <c r="P247" s="91"/>
      <c r="Q247" s="93"/>
      <c r="R247" s="89"/>
      <c r="S247" s="51"/>
      <c r="T247" s="51"/>
      <c r="U247" s="4"/>
      <c r="V247" s="4"/>
      <c r="W247" s="4"/>
      <c r="X247" s="4"/>
      <c r="Y247" s="4"/>
      <c r="Z247" s="4"/>
      <c r="AA247" s="4"/>
      <c r="AC247" s="4"/>
      <c r="AD247" s="4"/>
      <c r="AE247" s="81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1:56" ht="15.75" customHeight="1">
      <c r="A248" s="4"/>
      <c r="B248" s="51"/>
      <c r="C248" s="51"/>
      <c r="D248" s="51"/>
      <c r="E248" s="51"/>
      <c r="F248" s="51"/>
      <c r="G248" s="90"/>
      <c r="H248" s="51"/>
      <c r="I248" s="51"/>
      <c r="J248" s="51"/>
      <c r="K248" s="51"/>
      <c r="L248" s="51"/>
      <c r="M248" s="4"/>
      <c r="N248" s="4"/>
      <c r="O248" s="51"/>
      <c r="P248" s="91"/>
      <c r="Q248" s="93"/>
      <c r="R248" s="89"/>
      <c r="S248" s="51"/>
      <c r="T248" s="51"/>
      <c r="U248" s="4"/>
      <c r="V248" s="4"/>
      <c r="W248" s="4"/>
      <c r="X248" s="4"/>
      <c r="Y248" s="4"/>
      <c r="Z248" s="4"/>
      <c r="AA248" s="4"/>
      <c r="AC248" s="4"/>
      <c r="AD248" s="4"/>
      <c r="AE248" s="81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1:56" ht="15.75" customHeight="1">
      <c r="A249" s="4"/>
      <c r="B249" s="51"/>
      <c r="C249" s="51"/>
      <c r="D249" s="51"/>
      <c r="E249" s="51"/>
      <c r="F249" s="51"/>
      <c r="G249" s="90"/>
      <c r="H249" s="51"/>
      <c r="I249" s="51"/>
      <c r="J249" s="51"/>
      <c r="K249" s="51"/>
      <c r="L249" s="51"/>
      <c r="M249" s="4"/>
      <c r="N249" s="4"/>
      <c r="O249" s="51"/>
      <c r="P249" s="91"/>
      <c r="Q249" s="93"/>
      <c r="R249" s="89"/>
      <c r="S249" s="51"/>
      <c r="T249" s="51"/>
      <c r="U249" s="4"/>
      <c r="V249" s="4"/>
      <c r="W249" s="4"/>
      <c r="X249" s="4"/>
      <c r="Y249" s="4"/>
      <c r="Z249" s="4"/>
      <c r="AA249" s="4"/>
      <c r="AC249" s="4"/>
      <c r="AD249" s="4"/>
      <c r="AE249" s="81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1:56" ht="15.75" customHeight="1">
      <c r="A250" s="4"/>
      <c r="B250" s="51"/>
      <c r="C250" s="51"/>
      <c r="D250" s="51"/>
      <c r="E250" s="51"/>
      <c r="F250" s="51"/>
      <c r="G250" s="90"/>
      <c r="H250" s="51"/>
      <c r="I250" s="51"/>
      <c r="J250" s="51"/>
      <c r="K250" s="51"/>
      <c r="L250" s="51"/>
      <c r="M250" s="4"/>
      <c r="N250" s="4"/>
      <c r="O250" s="51"/>
      <c r="P250" s="91"/>
      <c r="Q250" s="93"/>
      <c r="R250" s="89"/>
      <c r="S250" s="51"/>
      <c r="T250" s="51"/>
      <c r="U250" s="4"/>
      <c r="V250" s="4"/>
      <c r="W250" s="4"/>
      <c r="X250" s="4"/>
      <c r="Y250" s="4"/>
      <c r="Z250" s="4"/>
      <c r="AA250" s="4"/>
      <c r="AC250" s="4"/>
      <c r="AD250" s="4"/>
      <c r="AE250" s="81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1:56" ht="15.75" customHeight="1">
      <c r="A251" s="4"/>
      <c r="B251" s="51"/>
      <c r="C251" s="51"/>
      <c r="D251" s="51"/>
      <c r="E251" s="51"/>
      <c r="F251" s="51"/>
      <c r="G251" s="90"/>
      <c r="H251" s="51"/>
      <c r="I251" s="51"/>
      <c r="J251" s="51"/>
      <c r="K251" s="51"/>
      <c r="L251" s="51"/>
      <c r="M251" s="4"/>
      <c r="N251" s="4"/>
      <c r="O251" s="51"/>
      <c r="P251" s="91"/>
      <c r="Q251" s="93"/>
      <c r="R251" s="89"/>
      <c r="S251" s="51"/>
      <c r="T251" s="51"/>
      <c r="U251" s="4"/>
      <c r="V251" s="4"/>
      <c r="W251" s="4"/>
      <c r="X251" s="4"/>
      <c r="Y251" s="4"/>
      <c r="Z251" s="4"/>
      <c r="AA251" s="4"/>
      <c r="AC251" s="4"/>
      <c r="AD251" s="4"/>
      <c r="AE251" s="81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1:56" ht="15.75" customHeight="1">
      <c r="A252" s="4"/>
      <c r="B252" s="51"/>
      <c r="C252" s="51"/>
      <c r="D252" s="51"/>
      <c r="E252" s="51"/>
      <c r="F252" s="51"/>
      <c r="G252" s="90"/>
      <c r="H252" s="51"/>
      <c r="I252" s="51"/>
      <c r="J252" s="51"/>
      <c r="K252" s="51"/>
      <c r="L252" s="51"/>
      <c r="M252" s="4"/>
      <c r="N252" s="4"/>
      <c r="O252" s="51"/>
      <c r="P252" s="91"/>
      <c r="Q252" s="93"/>
      <c r="R252" s="89"/>
      <c r="S252" s="51"/>
      <c r="T252" s="51"/>
      <c r="U252" s="4"/>
      <c r="V252" s="4"/>
      <c r="W252" s="4"/>
      <c r="X252" s="4"/>
      <c r="Y252" s="4"/>
      <c r="Z252" s="4"/>
      <c r="AA252" s="4"/>
      <c r="AC252" s="4"/>
      <c r="AD252" s="4"/>
      <c r="AE252" s="81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1:56" ht="15.75" customHeight="1">
      <c r="R253" s="89"/>
    </row>
    <row r="254" spans="1:56" ht="15.75" customHeight="1">
      <c r="R254" s="89"/>
    </row>
    <row r="255" spans="1:56" ht="15.75" customHeight="1">
      <c r="R255" s="89"/>
    </row>
    <row r="256" spans="1:56" ht="15.75" customHeight="1">
      <c r="R256" s="89"/>
    </row>
    <row r="257" spans="18:18" ht="15.75" customHeight="1">
      <c r="R257" s="89"/>
    </row>
    <row r="258" spans="18:18" ht="15.75" customHeight="1">
      <c r="R258" s="89"/>
    </row>
    <row r="259" spans="18:18" ht="15.75" customHeight="1">
      <c r="R259" s="89"/>
    </row>
    <row r="260" spans="18:18" ht="15.75" customHeight="1">
      <c r="R260" s="89"/>
    </row>
    <row r="261" spans="18:18" ht="15.75" customHeight="1">
      <c r="R261" s="89"/>
    </row>
    <row r="262" spans="18:18" ht="15.75" customHeight="1">
      <c r="R262" s="89"/>
    </row>
    <row r="263" spans="18:18" ht="15.75" customHeight="1">
      <c r="R263" s="89"/>
    </row>
    <row r="264" spans="18:18" ht="15.75" customHeight="1">
      <c r="R264" s="89"/>
    </row>
    <row r="265" spans="18:18" ht="15.75" customHeight="1">
      <c r="R265" s="89"/>
    </row>
    <row r="266" spans="18:18" ht="15.75" customHeight="1">
      <c r="R266" s="89"/>
    </row>
    <row r="267" spans="18:18" ht="15.75" customHeight="1">
      <c r="R267" s="89"/>
    </row>
    <row r="268" spans="18:18" ht="15.75" customHeight="1">
      <c r="R268" s="89"/>
    </row>
    <row r="269" spans="18:18" ht="15.75" customHeight="1">
      <c r="R269" s="89"/>
    </row>
    <row r="270" spans="18:18" ht="15.75" customHeight="1">
      <c r="R270" s="89"/>
    </row>
    <row r="271" spans="18:18" ht="15.75" customHeight="1">
      <c r="R271" s="89"/>
    </row>
    <row r="272" spans="18:18" ht="15.75" customHeight="1">
      <c r="R272" s="89"/>
    </row>
    <row r="273" spans="18:18" ht="15.75" customHeight="1">
      <c r="R273" s="89"/>
    </row>
    <row r="274" spans="18:18" ht="15.75" customHeight="1">
      <c r="R274" s="89"/>
    </row>
    <row r="275" spans="18:18" ht="15.75" customHeight="1">
      <c r="R275" s="89"/>
    </row>
    <row r="276" spans="18:18" ht="15.75" customHeight="1">
      <c r="R276" s="89"/>
    </row>
    <row r="277" spans="18:18" ht="15.75" customHeight="1">
      <c r="R277" s="89"/>
    </row>
    <row r="278" spans="18:18" ht="15.75" customHeight="1">
      <c r="R278" s="89"/>
    </row>
    <row r="279" spans="18:18" ht="15.75" customHeight="1">
      <c r="R279" s="89"/>
    </row>
    <row r="280" spans="18:18" ht="15.75" customHeight="1">
      <c r="R280" s="89"/>
    </row>
    <row r="281" spans="18:18" ht="15.75" customHeight="1">
      <c r="R281" s="89"/>
    </row>
    <row r="282" spans="18:18" ht="15.75" customHeight="1">
      <c r="R282" s="89"/>
    </row>
    <row r="283" spans="18:18" ht="15.75" customHeight="1">
      <c r="R283" s="89"/>
    </row>
    <row r="284" spans="18:18" ht="15.75" customHeight="1">
      <c r="R284" s="89"/>
    </row>
    <row r="285" spans="18:18" ht="15.75" customHeight="1">
      <c r="R285" s="89"/>
    </row>
    <row r="286" spans="18:18" ht="15.75" customHeight="1">
      <c r="R286" s="89"/>
    </row>
    <row r="287" spans="18:18" ht="15.75" customHeight="1">
      <c r="R287" s="89"/>
    </row>
    <row r="288" spans="18:18" ht="15.75" customHeight="1">
      <c r="R288" s="89"/>
    </row>
    <row r="289" spans="18:18" ht="15.75" customHeight="1">
      <c r="R289" s="89"/>
    </row>
    <row r="290" spans="18:18" ht="15.75" customHeight="1">
      <c r="R290" s="89"/>
    </row>
    <row r="291" spans="18:18" ht="15.75" customHeight="1">
      <c r="R291" s="89"/>
    </row>
    <row r="292" spans="18:18" ht="15.75" customHeight="1">
      <c r="R292" s="89"/>
    </row>
    <row r="293" spans="18:18" ht="15.75" customHeight="1">
      <c r="R293" s="89"/>
    </row>
    <row r="294" spans="18:18" ht="15.75" customHeight="1">
      <c r="R294" s="89"/>
    </row>
    <row r="295" spans="18:18" ht="15.75" customHeight="1">
      <c r="R295" s="89"/>
    </row>
    <row r="296" spans="18:18" ht="15.75" customHeight="1">
      <c r="R296" s="89"/>
    </row>
    <row r="297" spans="18:18" ht="15.75" customHeight="1">
      <c r="R297" s="89"/>
    </row>
    <row r="298" spans="18:18" ht="15.75" customHeight="1">
      <c r="R298" s="89"/>
    </row>
    <row r="299" spans="18:18" ht="15.75" customHeight="1">
      <c r="R299" s="89"/>
    </row>
    <row r="300" spans="18:18" ht="15.75" customHeight="1">
      <c r="R300" s="89"/>
    </row>
    <row r="301" spans="18:18" ht="15.75" customHeight="1">
      <c r="R301" s="89"/>
    </row>
    <row r="302" spans="18:18" ht="15.75" customHeight="1">
      <c r="R302" s="89"/>
    </row>
    <row r="303" spans="18:18" ht="15.75" customHeight="1">
      <c r="R303" s="89"/>
    </row>
    <row r="304" spans="18:18" ht="15.75" customHeight="1">
      <c r="R304" s="89"/>
    </row>
    <row r="305" spans="18:18" ht="15.75" customHeight="1">
      <c r="R305" s="89"/>
    </row>
    <row r="306" spans="18:18" ht="15.75" customHeight="1">
      <c r="R306" s="89"/>
    </row>
    <row r="307" spans="18:18" ht="15.75" customHeight="1">
      <c r="R307" s="89"/>
    </row>
    <row r="308" spans="18:18" ht="15.75" customHeight="1">
      <c r="R308" s="89"/>
    </row>
    <row r="309" spans="18:18" ht="15.75" customHeight="1">
      <c r="R309" s="89"/>
    </row>
    <row r="310" spans="18:18" ht="15.75" customHeight="1">
      <c r="R310" s="89"/>
    </row>
    <row r="311" spans="18:18" ht="15.75" customHeight="1">
      <c r="R311" s="89"/>
    </row>
    <row r="312" spans="18:18" ht="15.75" customHeight="1">
      <c r="R312" s="89"/>
    </row>
    <row r="313" spans="18:18" ht="15.75" customHeight="1">
      <c r="R313" s="89"/>
    </row>
    <row r="314" spans="18:18" ht="15.75" customHeight="1">
      <c r="R314" s="89"/>
    </row>
    <row r="315" spans="18:18" ht="15.75" customHeight="1">
      <c r="R315" s="89"/>
    </row>
    <row r="316" spans="18:18" ht="15.75" customHeight="1">
      <c r="R316" s="89"/>
    </row>
    <row r="317" spans="18:18" ht="15.75" customHeight="1">
      <c r="R317" s="89"/>
    </row>
    <row r="318" spans="18:18" ht="15.75" customHeight="1">
      <c r="R318" s="89"/>
    </row>
    <row r="319" spans="18:18" ht="15.75" customHeight="1">
      <c r="R319" s="89"/>
    </row>
    <row r="320" spans="18:18" ht="15.75" customHeight="1">
      <c r="R320" s="89"/>
    </row>
    <row r="321" spans="18:18" ht="15.75" customHeight="1">
      <c r="R321" s="89"/>
    </row>
    <row r="322" spans="18:18" ht="15.75" customHeight="1">
      <c r="R322" s="89"/>
    </row>
    <row r="323" spans="18:18" ht="15.75" customHeight="1">
      <c r="R323" s="89"/>
    </row>
    <row r="324" spans="18:18" ht="15.75" customHeight="1">
      <c r="R324" s="89"/>
    </row>
    <row r="325" spans="18:18" ht="15.75" customHeight="1">
      <c r="R325" s="89"/>
    </row>
    <row r="326" spans="18:18" ht="15.75" customHeight="1">
      <c r="R326" s="89"/>
    </row>
    <row r="327" spans="18:18" ht="15.75" customHeight="1">
      <c r="R327" s="89"/>
    </row>
    <row r="328" spans="18:18" ht="15.75" customHeight="1">
      <c r="R328" s="89"/>
    </row>
    <row r="329" spans="18:18" ht="15.75" customHeight="1">
      <c r="R329" s="89"/>
    </row>
    <row r="330" spans="18:18" ht="15.75" customHeight="1">
      <c r="R330" s="89"/>
    </row>
    <row r="331" spans="18:18" ht="15.75" customHeight="1">
      <c r="R331" s="89"/>
    </row>
    <row r="332" spans="18:18" ht="15.75" customHeight="1">
      <c r="R332" s="89"/>
    </row>
    <row r="333" spans="18:18" ht="15.75" customHeight="1">
      <c r="R333" s="89"/>
    </row>
    <row r="334" spans="18:18" ht="15.75" customHeight="1">
      <c r="R334" s="89"/>
    </row>
    <row r="335" spans="18:18" ht="15.75" customHeight="1">
      <c r="R335" s="89"/>
    </row>
    <row r="336" spans="18:18" ht="15.75" customHeight="1">
      <c r="R336" s="89"/>
    </row>
    <row r="337" spans="18:18" ht="15.75" customHeight="1">
      <c r="R337" s="89"/>
    </row>
    <row r="338" spans="18:18" ht="15.75" customHeight="1">
      <c r="R338" s="89"/>
    </row>
    <row r="339" spans="18:18" ht="15.75" customHeight="1">
      <c r="R339" s="89"/>
    </row>
    <row r="340" spans="18:18" ht="15.75" customHeight="1">
      <c r="R340" s="89"/>
    </row>
    <row r="341" spans="18:18" ht="15.75" customHeight="1">
      <c r="R341" s="89"/>
    </row>
    <row r="342" spans="18:18" ht="15.75" customHeight="1">
      <c r="R342" s="89"/>
    </row>
    <row r="343" spans="18:18" ht="15.75" customHeight="1">
      <c r="R343" s="89"/>
    </row>
    <row r="344" spans="18:18" ht="15.75" customHeight="1">
      <c r="R344" s="89"/>
    </row>
    <row r="345" spans="18:18" ht="15.75" customHeight="1">
      <c r="R345" s="89"/>
    </row>
    <row r="346" spans="18:18" ht="15.75" customHeight="1">
      <c r="R346" s="89"/>
    </row>
    <row r="347" spans="18:18" ht="15.75" customHeight="1">
      <c r="R347" s="89"/>
    </row>
    <row r="348" spans="18:18" ht="15.75" customHeight="1">
      <c r="R348" s="89"/>
    </row>
    <row r="349" spans="18:18" ht="15.75" customHeight="1">
      <c r="R349" s="89"/>
    </row>
    <row r="350" spans="18:18" ht="15.75" customHeight="1">
      <c r="R350" s="89"/>
    </row>
    <row r="351" spans="18:18" ht="15.75" customHeight="1">
      <c r="R351" s="89"/>
    </row>
    <row r="352" spans="18:18" ht="15.75" customHeight="1">
      <c r="R352" s="89"/>
    </row>
    <row r="353" spans="18:18" ht="15.75" customHeight="1">
      <c r="R353" s="89"/>
    </row>
    <row r="354" spans="18:18" ht="15.75" customHeight="1">
      <c r="R354" s="89"/>
    </row>
    <row r="355" spans="18:18" ht="15.75" customHeight="1">
      <c r="R355" s="89"/>
    </row>
    <row r="356" spans="18:18" ht="15.75" customHeight="1">
      <c r="R356" s="89"/>
    </row>
    <row r="357" spans="18:18" ht="15.75" customHeight="1">
      <c r="R357" s="89"/>
    </row>
    <row r="358" spans="18:18" ht="15.75" customHeight="1">
      <c r="R358" s="89"/>
    </row>
    <row r="359" spans="18:18" ht="15.75" customHeight="1">
      <c r="R359" s="89"/>
    </row>
    <row r="360" spans="18:18" ht="15.75" customHeight="1">
      <c r="R360" s="89"/>
    </row>
    <row r="361" spans="18:18" ht="15.75" customHeight="1">
      <c r="R361" s="89"/>
    </row>
    <row r="362" spans="18:18" ht="15.75" customHeight="1">
      <c r="R362" s="89"/>
    </row>
    <row r="363" spans="18:18" ht="15.75" customHeight="1">
      <c r="R363" s="89"/>
    </row>
    <row r="364" spans="18:18" ht="15.75" customHeight="1">
      <c r="R364" s="89"/>
    </row>
    <row r="365" spans="18:18" ht="15.75" customHeight="1">
      <c r="R365" s="89"/>
    </row>
    <row r="366" spans="18:18" ht="15.75" customHeight="1">
      <c r="R366" s="89"/>
    </row>
    <row r="367" spans="18:18" ht="15.75" customHeight="1">
      <c r="R367" s="89"/>
    </row>
    <row r="368" spans="18:18" ht="15.75" customHeight="1">
      <c r="R368" s="89"/>
    </row>
    <row r="369" spans="18:18" ht="15.75" customHeight="1">
      <c r="R369" s="89"/>
    </row>
    <row r="370" spans="18:18" ht="15.75" customHeight="1">
      <c r="R370" s="89"/>
    </row>
    <row r="371" spans="18:18" ht="15.75" customHeight="1">
      <c r="R371" s="89"/>
    </row>
    <row r="372" spans="18:18" ht="15.75" customHeight="1">
      <c r="R372" s="89"/>
    </row>
    <row r="373" spans="18:18" ht="15.75" customHeight="1">
      <c r="R373" s="89"/>
    </row>
    <row r="374" spans="18:18" ht="15.75" customHeight="1">
      <c r="R374" s="89"/>
    </row>
    <row r="375" spans="18:18" ht="15.75" customHeight="1">
      <c r="R375" s="89"/>
    </row>
    <row r="376" spans="18:18" ht="15.75" customHeight="1">
      <c r="R376" s="89"/>
    </row>
    <row r="377" spans="18:18" ht="15.75" customHeight="1">
      <c r="R377" s="89"/>
    </row>
    <row r="378" spans="18:18" ht="15.75" customHeight="1">
      <c r="R378" s="89"/>
    </row>
    <row r="379" spans="18:18" ht="15.75" customHeight="1">
      <c r="R379" s="89"/>
    </row>
    <row r="380" spans="18:18" ht="15.75" customHeight="1">
      <c r="R380" s="89"/>
    </row>
    <row r="381" spans="18:18" ht="15.75" customHeight="1">
      <c r="R381" s="89"/>
    </row>
    <row r="382" spans="18:18" ht="15.75" customHeight="1">
      <c r="R382" s="89"/>
    </row>
    <row r="383" spans="18:18" ht="15.75" customHeight="1">
      <c r="R383" s="89"/>
    </row>
    <row r="384" spans="18:18" ht="15.75" customHeight="1">
      <c r="R384" s="89"/>
    </row>
    <row r="385" spans="18:18" ht="15.75" customHeight="1">
      <c r="R385" s="89"/>
    </row>
    <row r="386" spans="18:18" ht="15.75" customHeight="1">
      <c r="R386" s="89"/>
    </row>
    <row r="387" spans="18:18" ht="15.75" customHeight="1">
      <c r="R387" s="89"/>
    </row>
    <row r="388" spans="18:18" ht="15.75" customHeight="1">
      <c r="R388" s="89"/>
    </row>
    <row r="389" spans="18:18" ht="15.75" customHeight="1">
      <c r="R389" s="89"/>
    </row>
    <row r="390" spans="18:18" ht="15.75" customHeight="1">
      <c r="R390" s="89"/>
    </row>
    <row r="391" spans="18:18" ht="15.75" customHeight="1">
      <c r="R391" s="89"/>
    </row>
    <row r="392" spans="18:18" ht="15.75" customHeight="1">
      <c r="R392" s="89"/>
    </row>
    <row r="393" spans="18:18" ht="15.75" customHeight="1">
      <c r="R393" s="89"/>
    </row>
    <row r="394" spans="18:18" ht="15.75" customHeight="1">
      <c r="R394" s="89"/>
    </row>
    <row r="395" spans="18:18" ht="15.75" customHeight="1">
      <c r="R395" s="89"/>
    </row>
    <row r="396" spans="18:18" ht="15.75" customHeight="1">
      <c r="R396" s="89"/>
    </row>
    <row r="397" spans="18:18" ht="15.75" customHeight="1">
      <c r="R397" s="89"/>
    </row>
    <row r="398" spans="18:18" ht="15.75" customHeight="1">
      <c r="R398" s="89"/>
    </row>
    <row r="399" spans="18:18" ht="15.75" customHeight="1">
      <c r="R399" s="89"/>
    </row>
    <row r="400" spans="18:18" ht="15.75" customHeight="1">
      <c r="R400" s="89"/>
    </row>
    <row r="401" spans="18:18" ht="15.75" customHeight="1">
      <c r="R401" s="89"/>
    </row>
    <row r="402" spans="18:18" ht="15.75" customHeight="1">
      <c r="R402" s="89"/>
    </row>
    <row r="403" spans="18:18" ht="15.75" customHeight="1">
      <c r="R403" s="89"/>
    </row>
    <row r="404" spans="18:18" ht="15.75" customHeight="1">
      <c r="R404" s="89"/>
    </row>
    <row r="405" spans="18:18" ht="15.75" customHeight="1">
      <c r="R405" s="89"/>
    </row>
    <row r="406" spans="18:18" ht="15.75" customHeight="1">
      <c r="R406" s="89"/>
    </row>
    <row r="407" spans="18:18" ht="15.75" customHeight="1">
      <c r="R407" s="89"/>
    </row>
    <row r="408" spans="18:18" ht="15.75" customHeight="1">
      <c r="R408" s="89"/>
    </row>
    <row r="409" spans="18:18" ht="15.75" customHeight="1">
      <c r="R409" s="89"/>
    </row>
    <row r="410" spans="18:18" ht="15.75" customHeight="1">
      <c r="R410" s="89"/>
    </row>
    <row r="411" spans="18:18" ht="15.75" customHeight="1">
      <c r="R411" s="89"/>
    </row>
    <row r="412" spans="18:18" ht="15.75" customHeight="1">
      <c r="R412" s="89"/>
    </row>
    <row r="413" spans="18:18" ht="15.75" customHeight="1">
      <c r="R413" s="89"/>
    </row>
    <row r="414" spans="18:18" ht="15.75" customHeight="1">
      <c r="R414" s="89"/>
    </row>
    <row r="415" spans="18:18" ht="15.75" customHeight="1">
      <c r="R415" s="89"/>
    </row>
    <row r="416" spans="18:18" ht="15.75" customHeight="1">
      <c r="R416" s="89"/>
    </row>
    <row r="417" spans="18:18" ht="15.75" customHeight="1">
      <c r="R417" s="89"/>
    </row>
    <row r="418" spans="18:18" ht="15.75" customHeight="1">
      <c r="R418" s="89"/>
    </row>
    <row r="419" spans="18:18" ht="15.75" customHeight="1">
      <c r="R419" s="89"/>
    </row>
    <row r="420" spans="18:18" ht="15.75" customHeight="1">
      <c r="R420" s="89"/>
    </row>
    <row r="421" spans="18:18" ht="15.75" customHeight="1">
      <c r="R421" s="89"/>
    </row>
    <row r="422" spans="18:18" ht="15.75" customHeight="1">
      <c r="R422" s="89"/>
    </row>
    <row r="423" spans="18:18" ht="15.75" customHeight="1">
      <c r="R423" s="89"/>
    </row>
    <row r="424" spans="18:18" ht="15.75" customHeight="1">
      <c r="R424" s="89"/>
    </row>
    <row r="425" spans="18:18" ht="15.75" customHeight="1">
      <c r="R425" s="89"/>
    </row>
    <row r="426" spans="18:18" ht="15.75" customHeight="1">
      <c r="R426" s="89"/>
    </row>
    <row r="427" spans="18:18" ht="15.75" customHeight="1">
      <c r="R427" s="89"/>
    </row>
    <row r="428" spans="18:18" ht="15.75" customHeight="1">
      <c r="R428" s="89"/>
    </row>
    <row r="429" spans="18:18" ht="15.75" customHeight="1">
      <c r="R429" s="89"/>
    </row>
    <row r="430" spans="18:18" ht="15.75" customHeight="1">
      <c r="R430" s="89"/>
    </row>
    <row r="431" spans="18:18" ht="15.75" customHeight="1">
      <c r="R431" s="89"/>
    </row>
    <row r="432" spans="18:18" ht="15.75" customHeight="1">
      <c r="R432" s="89"/>
    </row>
    <row r="433" spans="18:18" ht="15.75" customHeight="1">
      <c r="R433" s="89"/>
    </row>
    <row r="434" spans="18:18" ht="15.75" customHeight="1">
      <c r="R434" s="89"/>
    </row>
    <row r="435" spans="18:18" ht="15.75" customHeight="1">
      <c r="R435" s="89"/>
    </row>
    <row r="436" spans="18:18" ht="15.75" customHeight="1">
      <c r="R436" s="89"/>
    </row>
    <row r="437" spans="18:18" ht="15.75" customHeight="1">
      <c r="R437" s="89"/>
    </row>
    <row r="438" spans="18:18" ht="15.75" customHeight="1">
      <c r="R438" s="89"/>
    </row>
    <row r="439" spans="18:18" ht="15.75" customHeight="1">
      <c r="R439" s="89"/>
    </row>
    <row r="440" spans="18:18" ht="15.75" customHeight="1">
      <c r="R440" s="89"/>
    </row>
    <row r="441" spans="18:18" ht="15.75" customHeight="1">
      <c r="R441" s="89"/>
    </row>
    <row r="442" spans="18:18" ht="15.75" customHeight="1">
      <c r="R442" s="89"/>
    </row>
    <row r="443" spans="18:18" ht="15.75" customHeight="1">
      <c r="R443" s="89"/>
    </row>
    <row r="444" spans="18:18" ht="15.75" customHeight="1">
      <c r="R444" s="89"/>
    </row>
    <row r="445" spans="18:18" ht="15.75" customHeight="1">
      <c r="R445" s="89"/>
    </row>
    <row r="446" spans="18:18" ht="15.75" customHeight="1">
      <c r="R446" s="89"/>
    </row>
    <row r="447" spans="18:18" ht="15.75" customHeight="1">
      <c r="R447" s="89"/>
    </row>
    <row r="448" spans="18:18" ht="15.75" customHeight="1">
      <c r="R448" s="89"/>
    </row>
    <row r="449" spans="18:18" ht="15.75" customHeight="1">
      <c r="R449" s="89"/>
    </row>
    <row r="450" spans="18:18" ht="15.75" customHeight="1">
      <c r="R450" s="89"/>
    </row>
    <row r="451" spans="18:18" ht="15.75" customHeight="1">
      <c r="R451" s="89"/>
    </row>
    <row r="452" spans="18:18" ht="15.75" customHeight="1">
      <c r="R452" s="89"/>
    </row>
    <row r="453" spans="18:18" ht="15.75" customHeight="1">
      <c r="R453" s="89"/>
    </row>
    <row r="454" spans="18:18" ht="15.75" customHeight="1">
      <c r="R454" s="89"/>
    </row>
    <row r="455" spans="18:18" ht="15.75" customHeight="1">
      <c r="R455" s="89"/>
    </row>
    <row r="456" spans="18:18" ht="15.75" customHeight="1">
      <c r="R456" s="89"/>
    </row>
    <row r="457" spans="18:18" ht="15.75" customHeight="1">
      <c r="R457" s="89"/>
    </row>
    <row r="458" spans="18:18" ht="15.75" customHeight="1">
      <c r="R458" s="89"/>
    </row>
    <row r="459" spans="18:18" ht="15.75" customHeight="1">
      <c r="R459" s="89"/>
    </row>
    <row r="460" spans="18:18" ht="15.75" customHeight="1">
      <c r="R460" s="89"/>
    </row>
    <row r="461" spans="18:18" ht="15.75" customHeight="1">
      <c r="R461" s="89"/>
    </row>
    <row r="462" spans="18:18" ht="15.75" customHeight="1">
      <c r="R462" s="89"/>
    </row>
    <row r="463" spans="18:18" ht="15.75" customHeight="1">
      <c r="R463" s="89"/>
    </row>
    <row r="464" spans="18:18" ht="15.75" customHeight="1">
      <c r="R464" s="89"/>
    </row>
    <row r="465" spans="18:18" ht="15.75" customHeight="1">
      <c r="R465" s="89"/>
    </row>
    <row r="466" spans="18:18" ht="15.75" customHeight="1">
      <c r="R466" s="89"/>
    </row>
    <row r="467" spans="18:18" ht="15.75" customHeight="1">
      <c r="R467" s="89"/>
    </row>
    <row r="468" spans="18:18" ht="15.75" customHeight="1">
      <c r="R468" s="89"/>
    </row>
    <row r="469" spans="18:18" ht="15.75" customHeight="1">
      <c r="R469" s="89"/>
    </row>
    <row r="470" spans="18:18" ht="15.75" customHeight="1">
      <c r="R470" s="89"/>
    </row>
    <row r="471" spans="18:18" ht="15.75" customHeight="1">
      <c r="R471" s="89"/>
    </row>
    <row r="472" spans="18:18" ht="15.75" customHeight="1">
      <c r="R472" s="89"/>
    </row>
    <row r="473" spans="18:18" ht="15.75" customHeight="1">
      <c r="R473" s="89"/>
    </row>
    <row r="474" spans="18:18" ht="15.75" customHeight="1">
      <c r="R474" s="89"/>
    </row>
    <row r="475" spans="18:18" ht="15.75" customHeight="1">
      <c r="R475" s="89"/>
    </row>
    <row r="476" spans="18:18" ht="15.75" customHeight="1">
      <c r="R476" s="89"/>
    </row>
    <row r="477" spans="18:18" ht="15.75" customHeight="1">
      <c r="R477" s="89"/>
    </row>
    <row r="478" spans="18:18" ht="15.75" customHeight="1">
      <c r="R478" s="89"/>
    </row>
    <row r="479" spans="18:18" ht="15.75" customHeight="1">
      <c r="R479" s="89"/>
    </row>
    <row r="480" spans="18:18" ht="15.75" customHeight="1">
      <c r="R480" s="89"/>
    </row>
    <row r="481" spans="18:18" ht="15.75" customHeight="1">
      <c r="R481" s="89"/>
    </row>
    <row r="482" spans="18:18" ht="15.75" customHeight="1">
      <c r="R482" s="89"/>
    </row>
    <row r="483" spans="18:18" ht="15.75" customHeight="1">
      <c r="R483" s="89"/>
    </row>
    <row r="484" spans="18:18" ht="15.75" customHeight="1">
      <c r="R484" s="89"/>
    </row>
    <row r="485" spans="18:18" ht="15.75" customHeight="1">
      <c r="R485" s="89"/>
    </row>
    <row r="486" spans="18:18" ht="15.75" customHeight="1">
      <c r="R486" s="89"/>
    </row>
    <row r="487" spans="18:18" ht="15.75" customHeight="1">
      <c r="R487" s="89"/>
    </row>
    <row r="488" spans="18:18" ht="15.75" customHeight="1">
      <c r="R488" s="89"/>
    </row>
    <row r="489" spans="18:18" ht="15.75" customHeight="1">
      <c r="R489" s="89"/>
    </row>
    <row r="490" spans="18:18" ht="15.75" customHeight="1">
      <c r="R490" s="89"/>
    </row>
    <row r="491" spans="18:18" ht="15.75" customHeight="1">
      <c r="R491" s="89"/>
    </row>
    <row r="492" spans="18:18" ht="15.75" customHeight="1">
      <c r="R492" s="89"/>
    </row>
    <row r="493" spans="18:18" ht="15.75" customHeight="1">
      <c r="R493" s="89"/>
    </row>
    <row r="494" spans="18:18" ht="15.75" customHeight="1">
      <c r="R494" s="89"/>
    </row>
    <row r="495" spans="18:18" ht="15.75" customHeight="1">
      <c r="R495" s="89"/>
    </row>
    <row r="496" spans="18:18" ht="15.75" customHeight="1">
      <c r="R496" s="89"/>
    </row>
    <row r="497" spans="18:18" ht="15.75" customHeight="1">
      <c r="R497" s="89"/>
    </row>
    <row r="498" spans="18:18" ht="15.75" customHeight="1">
      <c r="R498" s="89"/>
    </row>
    <row r="499" spans="18:18" ht="15.75" customHeight="1">
      <c r="R499" s="89"/>
    </row>
    <row r="500" spans="18:18" ht="15.75" customHeight="1">
      <c r="R500" s="89"/>
    </row>
    <row r="501" spans="18:18" ht="15.75" customHeight="1">
      <c r="R501" s="89"/>
    </row>
    <row r="502" spans="18:18" ht="15.75" customHeight="1">
      <c r="R502" s="89"/>
    </row>
    <row r="503" spans="18:18" ht="15.75" customHeight="1">
      <c r="R503" s="89"/>
    </row>
    <row r="504" spans="18:18" ht="15.75" customHeight="1">
      <c r="R504" s="89"/>
    </row>
    <row r="505" spans="18:18" ht="15.75" customHeight="1">
      <c r="R505" s="89"/>
    </row>
    <row r="506" spans="18:18" ht="15.75" customHeight="1">
      <c r="R506" s="89"/>
    </row>
    <row r="507" spans="18:18" ht="15.75" customHeight="1">
      <c r="R507" s="89"/>
    </row>
    <row r="508" spans="18:18" ht="15.75" customHeight="1">
      <c r="R508" s="89"/>
    </row>
    <row r="509" spans="18:18" ht="15.75" customHeight="1">
      <c r="R509" s="89"/>
    </row>
    <row r="510" spans="18:18" ht="15.75" customHeight="1">
      <c r="R510" s="89"/>
    </row>
    <row r="511" spans="18:18" ht="15.75" customHeight="1">
      <c r="R511" s="89"/>
    </row>
    <row r="512" spans="18:18" ht="15.75" customHeight="1">
      <c r="R512" s="89"/>
    </row>
    <row r="513" spans="18:18" ht="15.75" customHeight="1">
      <c r="R513" s="89"/>
    </row>
    <row r="514" spans="18:18" ht="15.75" customHeight="1">
      <c r="R514" s="89"/>
    </row>
    <row r="515" spans="18:18" ht="15.75" customHeight="1">
      <c r="R515" s="89"/>
    </row>
    <row r="516" spans="18:18" ht="15.75" customHeight="1">
      <c r="R516" s="89"/>
    </row>
    <row r="517" spans="18:18" ht="15.75" customHeight="1">
      <c r="R517" s="89"/>
    </row>
    <row r="518" spans="18:18" ht="15.75" customHeight="1">
      <c r="R518" s="89"/>
    </row>
    <row r="519" spans="18:18" ht="15.75" customHeight="1">
      <c r="R519" s="89"/>
    </row>
    <row r="520" spans="18:18" ht="15.75" customHeight="1">
      <c r="R520" s="89"/>
    </row>
    <row r="521" spans="18:18" ht="15.75" customHeight="1">
      <c r="R521" s="89"/>
    </row>
    <row r="522" spans="18:18" ht="15.75" customHeight="1">
      <c r="R522" s="89"/>
    </row>
    <row r="523" spans="18:18" ht="15.75" customHeight="1">
      <c r="R523" s="89"/>
    </row>
    <row r="524" spans="18:18" ht="15.75" customHeight="1">
      <c r="R524" s="89"/>
    </row>
    <row r="525" spans="18:18" ht="15.75" customHeight="1">
      <c r="R525" s="89"/>
    </row>
    <row r="526" spans="18:18" ht="15.75" customHeight="1">
      <c r="R526" s="89"/>
    </row>
    <row r="527" spans="18:18" ht="15.75" customHeight="1">
      <c r="R527" s="89"/>
    </row>
    <row r="528" spans="18:18" ht="15.75" customHeight="1">
      <c r="R528" s="89"/>
    </row>
    <row r="529" spans="18:18" ht="15.75" customHeight="1">
      <c r="R529" s="89"/>
    </row>
    <row r="530" spans="18:18" ht="15.75" customHeight="1">
      <c r="R530" s="89"/>
    </row>
    <row r="531" spans="18:18" ht="15.75" customHeight="1">
      <c r="R531" s="89"/>
    </row>
    <row r="532" spans="18:18" ht="15.75" customHeight="1">
      <c r="R532" s="89"/>
    </row>
    <row r="533" spans="18:18" ht="15.75" customHeight="1">
      <c r="R533" s="89"/>
    </row>
    <row r="534" spans="18:18" ht="15.75" customHeight="1">
      <c r="R534" s="89"/>
    </row>
    <row r="535" spans="18:18" ht="15.75" customHeight="1">
      <c r="R535" s="89"/>
    </row>
    <row r="536" spans="18:18" ht="15.75" customHeight="1">
      <c r="R536" s="89"/>
    </row>
    <row r="537" spans="18:18" ht="15.75" customHeight="1">
      <c r="R537" s="89"/>
    </row>
    <row r="538" spans="18:18" ht="15.75" customHeight="1">
      <c r="R538" s="89"/>
    </row>
    <row r="539" spans="18:18" ht="15.75" customHeight="1">
      <c r="R539" s="89"/>
    </row>
    <row r="540" spans="18:18" ht="15.75" customHeight="1">
      <c r="R540" s="89"/>
    </row>
    <row r="541" spans="18:18" ht="15.75" customHeight="1">
      <c r="R541" s="89"/>
    </row>
    <row r="542" spans="18:18" ht="15.75" customHeight="1">
      <c r="R542" s="89"/>
    </row>
    <row r="543" spans="18:18" ht="15.75" customHeight="1">
      <c r="R543" s="89"/>
    </row>
    <row r="544" spans="18:18" ht="15.75" customHeight="1">
      <c r="R544" s="89"/>
    </row>
    <row r="545" spans="18:18" ht="15.75" customHeight="1">
      <c r="R545" s="89"/>
    </row>
    <row r="546" spans="18:18" ht="15.75" customHeight="1">
      <c r="R546" s="89"/>
    </row>
    <row r="547" spans="18:18" ht="15.75" customHeight="1">
      <c r="R547" s="89"/>
    </row>
    <row r="548" spans="18:18" ht="15.75" customHeight="1">
      <c r="R548" s="89"/>
    </row>
    <row r="549" spans="18:18" ht="15.75" customHeight="1">
      <c r="R549" s="89"/>
    </row>
    <row r="550" spans="18:18" ht="15.75" customHeight="1">
      <c r="R550" s="89"/>
    </row>
    <row r="551" spans="18:18" ht="15.75" customHeight="1">
      <c r="R551" s="89"/>
    </row>
    <row r="552" spans="18:18" ht="15.75" customHeight="1">
      <c r="R552" s="89"/>
    </row>
    <row r="553" spans="18:18" ht="15.75" customHeight="1">
      <c r="R553" s="89"/>
    </row>
    <row r="554" spans="18:18" ht="15.75" customHeight="1">
      <c r="R554" s="89"/>
    </row>
    <row r="555" spans="18:18" ht="15.75" customHeight="1">
      <c r="R555" s="89"/>
    </row>
    <row r="556" spans="18:18" ht="15.75" customHeight="1">
      <c r="R556" s="89"/>
    </row>
    <row r="557" spans="18:18" ht="15.75" customHeight="1">
      <c r="R557" s="89"/>
    </row>
    <row r="558" spans="18:18" ht="15.75" customHeight="1">
      <c r="R558" s="89"/>
    </row>
    <row r="559" spans="18:18" ht="15.75" customHeight="1">
      <c r="R559" s="89"/>
    </row>
    <row r="560" spans="18:18" ht="15.75" customHeight="1">
      <c r="R560" s="89"/>
    </row>
    <row r="561" spans="18:18" ht="15.75" customHeight="1">
      <c r="R561" s="89"/>
    </row>
    <row r="562" spans="18:18" ht="15.75" customHeight="1">
      <c r="R562" s="89"/>
    </row>
    <row r="563" spans="18:18" ht="15.75" customHeight="1">
      <c r="R563" s="89"/>
    </row>
    <row r="564" spans="18:18" ht="15.75" customHeight="1">
      <c r="R564" s="89"/>
    </row>
    <row r="565" spans="18:18" ht="15.75" customHeight="1">
      <c r="R565" s="89"/>
    </row>
    <row r="566" spans="18:18" ht="15.75" customHeight="1">
      <c r="R566" s="89"/>
    </row>
    <row r="567" spans="18:18" ht="15.75" customHeight="1">
      <c r="R567" s="89"/>
    </row>
    <row r="568" spans="18:18" ht="15.75" customHeight="1">
      <c r="R568" s="89"/>
    </row>
    <row r="569" spans="18:18" ht="15.75" customHeight="1">
      <c r="R569" s="89"/>
    </row>
    <row r="570" spans="18:18" ht="15.75" customHeight="1">
      <c r="R570" s="89"/>
    </row>
    <row r="571" spans="18:18" ht="15.75" customHeight="1">
      <c r="R571" s="89"/>
    </row>
    <row r="572" spans="18:18" ht="15.75" customHeight="1">
      <c r="R572" s="89"/>
    </row>
    <row r="573" spans="18:18" ht="15.75" customHeight="1">
      <c r="R573" s="89"/>
    </row>
    <row r="574" spans="18:18" ht="15.75" customHeight="1">
      <c r="R574" s="89"/>
    </row>
    <row r="575" spans="18:18" ht="15.75" customHeight="1">
      <c r="R575" s="89"/>
    </row>
    <row r="576" spans="18:18" ht="15.75" customHeight="1">
      <c r="R576" s="89"/>
    </row>
    <row r="577" spans="18:18" ht="15.75" customHeight="1">
      <c r="R577" s="89"/>
    </row>
    <row r="578" spans="18:18" ht="15.75" customHeight="1">
      <c r="R578" s="89"/>
    </row>
    <row r="579" spans="18:18" ht="15.75" customHeight="1">
      <c r="R579" s="89"/>
    </row>
    <row r="580" spans="18:18" ht="15.75" customHeight="1">
      <c r="R580" s="89"/>
    </row>
    <row r="581" spans="18:18" ht="15.75" customHeight="1">
      <c r="R581" s="89"/>
    </row>
    <row r="582" spans="18:18" ht="15.75" customHeight="1">
      <c r="R582" s="89"/>
    </row>
    <row r="583" spans="18:18" ht="15.75" customHeight="1">
      <c r="R583" s="89"/>
    </row>
    <row r="584" spans="18:18" ht="15.75" customHeight="1">
      <c r="R584" s="89"/>
    </row>
    <row r="585" spans="18:18" ht="15.75" customHeight="1">
      <c r="R585" s="89"/>
    </row>
    <row r="586" spans="18:18" ht="15.75" customHeight="1">
      <c r="R586" s="89"/>
    </row>
    <row r="587" spans="18:18" ht="15.75" customHeight="1">
      <c r="R587" s="89"/>
    </row>
    <row r="588" spans="18:18" ht="15.75" customHeight="1">
      <c r="R588" s="89"/>
    </row>
    <row r="589" spans="18:18" ht="15.75" customHeight="1">
      <c r="R589" s="89"/>
    </row>
    <row r="590" spans="18:18" ht="15.75" customHeight="1">
      <c r="R590" s="89"/>
    </row>
    <row r="591" spans="18:18" ht="15.75" customHeight="1">
      <c r="R591" s="89"/>
    </row>
    <row r="592" spans="18:18" ht="15.75" customHeight="1">
      <c r="R592" s="89"/>
    </row>
    <row r="593" spans="18:18" ht="15.75" customHeight="1">
      <c r="R593" s="89"/>
    </row>
    <row r="594" spans="18:18" ht="15.75" customHeight="1">
      <c r="R594" s="89"/>
    </row>
    <row r="595" spans="18:18" ht="15.75" customHeight="1">
      <c r="R595" s="89"/>
    </row>
    <row r="596" spans="18:18" ht="15.75" customHeight="1">
      <c r="R596" s="89"/>
    </row>
    <row r="597" spans="18:18" ht="15.75" customHeight="1">
      <c r="R597" s="89"/>
    </row>
    <row r="598" spans="18:18" ht="15.75" customHeight="1">
      <c r="R598" s="89"/>
    </row>
    <row r="599" spans="18:18" ht="15.75" customHeight="1">
      <c r="R599" s="89"/>
    </row>
    <row r="600" spans="18:18" ht="15.75" customHeight="1">
      <c r="R600" s="89"/>
    </row>
    <row r="601" spans="18:18" ht="15.75" customHeight="1">
      <c r="R601" s="89"/>
    </row>
    <row r="602" spans="18:18" ht="15.75" customHeight="1">
      <c r="R602" s="89"/>
    </row>
    <row r="603" spans="18:18" ht="15.75" customHeight="1">
      <c r="R603" s="89"/>
    </row>
    <row r="604" spans="18:18" ht="15.75" customHeight="1">
      <c r="R604" s="89"/>
    </row>
    <row r="605" spans="18:18" ht="15.75" customHeight="1">
      <c r="R605" s="89"/>
    </row>
    <row r="606" spans="18:18" ht="15.75" customHeight="1">
      <c r="R606" s="89"/>
    </row>
    <row r="607" spans="18:18" ht="15.75" customHeight="1">
      <c r="R607" s="89"/>
    </row>
    <row r="608" spans="18:18" ht="15.75" customHeight="1">
      <c r="R608" s="89"/>
    </row>
    <row r="609" spans="18:18" ht="15.75" customHeight="1">
      <c r="R609" s="89"/>
    </row>
    <row r="610" spans="18:18" ht="15.75" customHeight="1">
      <c r="R610" s="89"/>
    </row>
    <row r="611" spans="18:18" ht="15.75" customHeight="1">
      <c r="R611" s="89"/>
    </row>
    <row r="612" spans="18:18" ht="15.75" customHeight="1">
      <c r="R612" s="89"/>
    </row>
    <row r="613" spans="18:18" ht="15.75" customHeight="1">
      <c r="R613" s="89"/>
    </row>
    <row r="614" spans="18:18" ht="15.75" customHeight="1">
      <c r="R614" s="89"/>
    </row>
    <row r="615" spans="18:18" ht="15.75" customHeight="1">
      <c r="R615" s="89"/>
    </row>
    <row r="616" spans="18:18" ht="15.75" customHeight="1">
      <c r="R616" s="89"/>
    </row>
    <row r="617" spans="18:18" ht="15.75" customHeight="1">
      <c r="R617" s="89"/>
    </row>
    <row r="618" spans="18:18" ht="15.75" customHeight="1">
      <c r="R618" s="89"/>
    </row>
    <row r="619" spans="18:18" ht="15.75" customHeight="1">
      <c r="R619" s="89"/>
    </row>
    <row r="620" spans="18:18" ht="15.75" customHeight="1">
      <c r="R620" s="89"/>
    </row>
    <row r="621" spans="18:18" ht="15.75" customHeight="1">
      <c r="R621" s="89"/>
    </row>
    <row r="622" spans="18:18" ht="15.75" customHeight="1">
      <c r="R622" s="89"/>
    </row>
    <row r="623" spans="18:18" ht="15.75" customHeight="1">
      <c r="R623" s="89"/>
    </row>
    <row r="624" spans="18:18" ht="15.75" customHeight="1">
      <c r="R624" s="89"/>
    </row>
    <row r="625" spans="18:18" ht="15.75" customHeight="1">
      <c r="R625" s="89"/>
    </row>
    <row r="626" spans="18:18" ht="15.75" customHeight="1">
      <c r="R626" s="89"/>
    </row>
    <row r="627" spans="18:18" ht="15.75" customHeight="1">
      <c r="R627" s="89"/>
    </row>
    <row r="628" spans="18:18" ht="15.75" customHeight="1">
      <c r="R628" s="89"/>
    </row>
    <row r="629" spans="18:18" ht="15.75" customHeight="1">
      <c r="R629" s="89"/>
    </row>
    <row r="630" spans="18:18" ht="15.75" customHeight="1">
      <c r="R630" s="89"/>
    </row>
    <row r="631" spans="18:18" ht="15.75" customHeight="1">
      <c r="R631" s="89"/>
    </row>
    <row r="632" spans="18:18" ht="15.75" customHeight="1">
      <c r="R632" s="89"/>
    </row>
    <row r="633" spans="18:18" ht="15.75" customHeight="1">
      <c r="R633" s="89"/>
    </row>
    <row r="634" spans="18:18" ht="15.75" customHeight="1">
      <c r="R634" s="89"/>
    </row>
    <row r="635" spans="18:18" ht="15.75" customHeight="1">
      <c r="R635" s="89"/>
    </row>
    <row r="636" spans="18:18" ht="15.75" customHeight="1">
      <c r="R636" s="89"/>
    </row>
    <row r="637" spans="18:18" ht="15.75" customHeight="1">
      <c r="R637" s="89"/>
    </row>
    <row r="638" spans="18:18" ht="15.75" customHeight="1">
      <c r="R638" s="89"/>
    </row>
    <row r="639" spans="18:18" ht="15.75" customHeight="1">
      <c r="R639" s="89"/>
    </row>
    <row r="640" spans="18:18" ht="15.75" customHeight="1">
      <c r="R640" s="89"/>
    </row>
    <row r="641" spans="18:18" ht="15.75" customHeight="1">
      <c r="R641" s="89"/>
    </row>
    <row r="642" spans="18:18" ht="15.75" customHeight="1">
      <c r="R642" s="89"/>
    </row>
    <row r="643" spans="18:18" ht="15.75" customHeight="1">
      <c r="R643" s="89"/>
    </row>
    <row r="644" spans="18:18" ht="15.75" customHeight="1">
      <c r="R644" s="89"/>
    </row>
    <row r="645" spans="18:18" ht="15.75" customHeight="1">
      <c r="R645" s="89"/>
    </row>
    <row r="646" spans="18:18" ht="15.75" customHeight="1">
      <c r="R646" s="89"/>
    </row>
    <row r="647" spans="18:18" ht="15.75" customHeight="1">
      <c r="R647" s="89"/>
    </row>
    <row r="648" spans="18:18" ht="15.75" customHeight="1">
      <c r="R648" s="89"/>
    </row>
    <row r="649" spans="18:18" ht="15.75" customHeight="1">
      <c r="R649" s="89"/>
    </row>
    <row r="650" spans="18:18" ht="15.75" customHeight="1">
      <c r="R650" s="89"/>
    </row>
    <row r="651" spans="18:18" ht="15.75" customHeight="1">
      <c r="R651" s="89"/>
    </row>
    <row r="652" spans="18:18" ht="15.75" customHeight="1">
      <c r="R652" s="89"/>
    </row>
    <row r="653" spans="18:18" ht="15.75" customHeight="1">
      <c r="R653" s="89"/>
    </row>
    <row r="654" spans="18:18" ht="15.75" customHeight="1">
      <c r="R654" s="89"/>
    </row>
    <row r="655" spans="18:18" ht="15.75" customHeight="1">
      <c r="R655" s="89"/>
    </row>
    <row r="656" spans="18:18" ht="15.75" customHeight="1">
      <c r="R656" s="89"/>
    </row>
    <row r="657" spans="18:18" ht="15.75" customHeight="1">
      <c r="R657" s="89"/>
    </row>
    <row r="658" spans="18:18" ht="15.75" customHeight="1">
      <c r="R658" s="89"/>
    </row>
    <row r="659" spans="18:18" ht="15.75" customHeight="1">
      <c r="R659" s="89"/>
    </row>
    <row r="660" spans="18:18" ht="15.75" customHeight="1">
      <c r="R660" s="89"/>
    </row>
    <row r="661" spans="18:18" ht="15.75" customHeight="1">
      <c r="R661" s="89"/>
    </row>
    <row r="662" spans="18:18" ht="15.75" customHeight="1">
      <c r="R662" s="89"/>
    </row>
    <row r="663" spans="18:18" ht="15.75" customHeight="1">
      <c r="R663" s="89"/>
    </row>
    <row r="664" spans="18:18" ht="15.75" customHeight="1">
      <c r="R664" s="89"/>
    </row>
    <row r="665" spans="18:18" ht="15.75" customHeight="1">
      <c r="R665" s="89"/>
    </row>
    <row r="666" spans="18:18" ht="15.75" customHeight="1">
      <c r="R666" s="89"/>
    </row>
    <row r="667" spans="18:18" ht="15.75" customHeight="1">
      <c r="R667" s="89"/>
    </row>
    <row r="668" spans="18:18" ht="15.75" customHeight="1">
      <c r="R668" s="89"/>
    </row>
    <row r="669" spans="18:18" ht="15.75" customHeight="1">
      <c r="R669" s="89"/>
    </row>
    <row r="670" spans="18:18" ht="15.75" customHeight="1">
      <c r="R670" s="89"/>
    </row>
    <row r="671" spans="18:18" ht="15.75" customHeight="1">
      <c r="R671" s="89"/>
    </row>
    <row r="672" spans="18:18" ht="15.75" customHeight="1">
      <c r="R672" s="89"/>
    </row>
    <row r="673" spans="18:18" ht="15.75" customHeight="1">
      <c r="R673" s="89"/>
    </row>
    <row r="674" spans="18:18" ht="15.75" customHeight="1">
      <c r="R674" s="89"/>
    </row>
    <row r="675" spans="18:18" ht="15.75" customHeight="1">
      <c r="R675" s="89"/>
    </row>
    <row r="676" spans="18:18" ht="15.75" customHeight="1">
      <c r="R676" s="89"/>
    </row>
    <row r="677" spans="18:18" ht="15.75" customHeight="1">
      <c r="R677" s="89"/>
    </row>
    <row r="678" spans="18:18" ht="15.75" customHeight="1">
      <c r="R678" s="89"/>
    </row>
    <row r="679" spans="18:18" ht="15.75" customHeight="1">
      <c r="R679" s="89"/>
    </row>
    <row r="680" spans="18:18" ht="15.75" customHeight="1">
      <c r="R680" s="89"/>
    </row>
    <row r="681" spans="18:18" ht="15.75" customHeight="1">
      <c r="R681" s="89"/>
    </row>
    <row r="682" spans="18:18" ht="15.75" customHeight="1">
      <c r="R682" s="89"/>
    </row>
    <row r="683" spans="18:18" ht="15.75" customHeight="1">
      <c r="R683" s="89"/>
    </row>
    <row r="684" spans="18:18" ht="15.75" customHeight="1">
      <c r="R684" s="89"/>
    </row>
    <row r="685" spans="18:18" ht="15.75" customHeight="1">
      <c r="R685" s="89"/>
    </row>
    <row r="686" spans="18:18" ht="15.75" customHeight="1">
      <c r="R686" s="89"/>
    </row>
    <row r="687" spans="18:18" ht="15.75" customHeight="1">
      <c r="R687" s="89"/>
    </row>
    <row r="688" spans="18:18" ht="15.75" customHeight="1">
      <c r="R688" s="89"/>
    </row>
    <row r="689" spans="18:18" ht="15.75" customHeight="1">
      <c r="R689" s="89"/>
    </row>
    <row r="690" spans="18:18" ht="15.75" customHeight="1">
      <c r="R690" s="89"/>
    </row>
    <row r="691" spans="18:18" ht="15.75" customHeight="1">
      <c r="R691" s="89"/>
    </row>
    <row r="692" spans="18:18" ht="15.75" customHeight="1">
      <c r="R692" s="89"/>
    </row>
    <row r="693" spans="18:18" ht="15.75" customHeight="1">
      <c r="R693" s="89"/>
    </row>
    <row r="694" spans="18:18" ht="15.75" customHeight="1">
      <c r="R694" s="89"/>
    </row>
    <row r="695" spans="18:18" ht="15.75" customHeight="1">
      <c r="R695" s="89"/>
    </row>
    <row r="696" spans="18:18" ht="15.75" customHeight="1">
      <c r="R696" s="89"/>
    </row>
    <row r="697" spans="18:18" ht="15.75" customHeight="1">
      <c r="R697" s="89"/>
    </row>
    <row r="698" spans="18:18" ht="15.75" customHeight="1">
      <c r="R698" s="89"/>
    </row>
    <row r="699" spans="18:18" ht="15.75" customHeight="1">
      <c r="R699" s="89"/>
    </row>
    <row r="700" spans="18:18" ht="15.75" customHeight="1">
      <c r="R700" s="89"/>
    </row>
    <row r="701" spans="18:18" ht="15.75" customHeight="1">
      <c r="R701" s="89"/>
    </row>
    <row r="702" spans="18:18" ht="15.75" customHeight="1">
      <c r="R702" s="89"/>
    </row>
    <row r="703" spans="18:18" ht="15.75" customHeight="1">
      <c r="R703" s="89"/>
    </row>
    <row r="704" spans="18:18" ht="15.75" customHeight="1">
      <c r="R704" s="89"/>
    </row>
    <row r="705" spans="18:18" ht="15.75" customHeight="1">
      <c r="R705" s="89"/>
    </row>
    <row r="706" spans="18:18" ht="15.75" customHeight="1">
      <c r="R706" s="89"/>
    </row>
    <row r="707" spans="18:18" ht="15.75" customHeight="1">
      <c r="R707" s="89"/>
    </row>
    <row r="708" spans="18:18" ht="15.75" customHeight="1">
      <c r="R708" s="89"/>
    </row>
    <row r="709" spans="18:18" ht="15.75" customHeight="1">
      <c r="R709" s="89"/>
    </row>
    <row r="710" spans="18:18" ht="15.75" customHeight="1">
      <c r="R710" s="89"/>
    </row>
    <row r="711" spans="18:18" ht="15.75" customHeight="1">
      <c r="R711" s="89"/>
    </row>
    <row r="712" spans="18:18" ht="15.75" customHeight="1">
      <c r="R712" s="89"/>
    </row>
    <row r="713" spans="18:18" ht="15.75" customHeight="1">
      <c r="R713" s="89"/>
    </row>
    <row r="714" spans="18:18" ht="15.75" customHeight="1">
      <c r="R714" s="89"/>
    </row>
    <row r="715" spans="18:18" ht="15.75" customHeight="1">
      <c r="R715" s="89"/>
    </row>
    <row r="716" spans="18:18" ht="15.75" customHeight="1">
      <c r="R716" s="89"/>
    </row>
    <row r="717" spans="18:18" ht="15.75" customHeight="1">
      <c r="R717" s="89"/>
    </row>
    <row r="718" spans="18:18" ht="15.75" customHeight="1">
      <c r="R718" s="89"/>
    </row>
    <row r="719" spans="18:18" ht="15.75" customHeight="1">
      <c r="R719" s="89"/>
    </row>
    <row r="720" spans="18:18" ht="15.75" customHeight="1">
      <c r="R720" s="89"/>
    </row>
    <row r="721" spans="18:18" ht="15.75" customHeight="1">
      <c r="R721" s="89"/>
    </row>
    <row r="722" spans="18:18" ht="15.75" customHeight="1">
      <c r="R722" s="89"/>
    </row>
    <row r="723" spans="18:18" ht="15.75" customHeight="1">
      <c r="R723" s="89"/>
    </row>
    <row r="724" spans="18:18" ht="15.75" customHeight="1">
      <c r="R724" s="89"/>
    </row>
    <row r="725" spans="18:18" ht="15.75" customHeight="1">
      <c r="R725" s="89"/>
    </row>
    <row r="726" spans="18:18" ht="15.75" customHeight="1">
      <c r="R726" s="89"/>
    </row>
    <row r="727" spans="18:18" ht="15.75" customHeight="1">
      <c r="R727" s="89"/>
    </row>
    <row r="728" spans="18:18" ht="15.75" customHeight="1">
      <c r="R728" s="89"/>
    </row>
    <row r="729" spans="18:18" ht="15.75" customHeight="1">
      <c r="R729" s="89"/>
    </row>
    <row r="730" spans="18:18" ht="15.75" customHeight="1">
      <c r="R730" s="89"/>
    </row>
    <row r="731" spans="18:18" ht="15.75" customHeight="1">
      <c r="R731" s="89"/>
    </row>
    <row r="732" spans="18:18" ht="15.75" customHeight="1">
      <c r="R732" s="89"/>
    </row>
    <row r="733" spans="18:18" ht="15.75" customHeight="1">
      <c r="R733" s="89"/>
    </row>
    <row r="734" spans="18:18" ht="15.75" customHeight="1">
      <c r="R734" s="89"/>
    </row>
    <row r="735" spans="18:18" ht="15.75" customHeight="1">
      <c r="R735" s="89"/>
    </row>
    <row r="736" spans="18:18" ht="15.75" customHeight="1">
      <c r="R736" s="89"/>
    </row>
    <row r="737" spans="18:18" ht="15.75" customHeight="1">
      <c r="R737" s="89"/>
    </row>
    <row r="738" spans="18:18" ht="15.75" customHeight="1">
      <c r="R738" s="89"/>
    </row>
    <row r="739" spans="18:18" ht="15.75" customHeight="1">
      <c r="R739" s="89"/>
    </row>
    <row r="740" spans="18:18" ht="15.75" customHeight="1">
      <c r="R740" s="89"/>
    </row>
    <row r="741" spans="18:18" ht="15.75" customHeight="1">
      <c r="R741" s="89"/>
    </row>
    <row r="742" spans="18:18" ht="15.75" customHeight="1">
      <c r="R742" s="89"/>
    </row>
    <row r="743" spans="18:18" ht="15.75" customHeight="1">
      <c r="R743" s="89"/>
    </row>
    <row r="744" spans="18:18" ht="15.75" customHeight="1">
      <c r="R744" s="89"/>
    </row>
    <row r="745" spans="18:18" ht="15.75" customHeight="1">
      <c r="R745" s="89"/>
    </row>
    <row r="746" spans="18:18" ht="15.75" customHeight="1">
      <c r="R746" s="89"/>
    </row>
    <row r="747" spans="18:18" ht="15.75" customHeight="1">
      <c r="R747" s="89"/>
    </row>
    <row r="748" spans="18:18" ht="15.75" customHeight="1">
      <c r="R748" s="89"/>
    </row>
    <row r="749" spans="18:18" ht="15.75" customHeight="1">
      <c r="R749" s="89"/>
    </row>
    <row r="750" spans="18:18" ht="15.75" customHeight="1">
      <c r="R750" s="89"/>
    </row>
    <row r="751" spans="18:18" ht="15.75" customHeight="1">
      <c r="R751" s="89"/>
    </row>
    <row r="752" spans="18:18" ht="15.75" customHeight="1">
      <c r="R752" s="89"/>
    </row>
    <row r="753" spans="18:18" ht="15.75" customHeight="1">
      <c r="R753" s="89"/>
    </row>
    <row r="754" spans="18:18" ht="15.75" customHeight="1">
      <c r="R754" s="89"/>
    </row>
    <row r="755" spans="18:18" ht="15.75" customHeight="1">
      <c r="R755" s="89"/>
    </row>
    <row r="756" spans="18:18" ht="15.75" customHeight="1">
      <c r="R756" s="89"/>
    </row>
    <row r="757" spans="18:18" ht="15.75" customHeight="1">
      <c r="R757" s="89"/>
    </row>
    <row r="758" spans="18:18" ht="15.75" customHeight="1">
      <c r="R758" s="89"/>
    </row>
    <row r="759" spans="18:18" ht="15.75" customHeight="1">
      <c r="R759" s="89"/>
    </row>
    <row r="760" spans="18:18" ht="15.75" customHeight="1">
      <c r="R760" s="89"/>
    </row>
    <row r="761" spans="18:18" ht="15.75" customHeight="1">
      <c r="R761" s="89"/>
    </row>
    <row r="762" spans="18:18" ht="15.75" customHeight="1">
      <c r="R762" s="89"/>
    </row>
    <row r="763" spans="18:18" ht="15.75" customHeight="1">
      <c r="R763" s="89"/>
    </row>
    <row r="764" spans="18:18" ht="15.75" customHeight="1">
      <c r="R764" s="89"/>
    </row>
    <row r="765" spans="18:18" ht="15.75" customHeight="1">
      <c r="R765" s="89"/>
    </row>
    <row r="766" spans="18:18" ht="15.75" customHeight="1">
      <c r="R766" s="89"/>
    </row>
    <row r="767" spans="18:18" ht="15.75" customHeight="1">
      <c r="R767" s="89"/>
    </row>
    <row r="768" spans="18:18" ht="15.75" customHeight="1">
      <c r="R768" s="89"/>
    </row>
    <row r="769" spans="18:18" ht="15.75" customHeight="1">
      <c r="R769" s="89"/>
    </row>
    <row r="770" spans="18:18" ht="15.75" customHeight="1">
      <c r="R770" s="89"/>
    </row>
    <row r="771" spans="18:18" ht="15.75" customHeight="1">
      <c r="R771" s="89"/>
    </row>
    <row r="772" spans="18:18" ht="15.75" customHeight="1">
      <c r="R772" s="89"/>
    </row>
    <row r="773" spans="18:18" ht="15.75" customHeight="1">
      <c r="R773" s="89"/>
    </row>
    <row r="774" spans="18:18" ht="15.75" customHeight="1">
      <c r="R774" s="89"/>
    </row>
    <row r="775" spans="18:18" ht="15.75" customHeight="1">
      <c r="R775" s="89"/>
    </row>
    <row r="776" spans="18:18" ht="15.75" customHeight="1">
      <c r="R776" s="89"/>
    </row>
    <row r="777" spans="18:18" ht="15.75" customHeight="1">
      <c r="R777" s="89"/>
    </row>
    <row r="778" spans="18:18" ht="15.75" customHeight="1">
      <c r="R778" s="89"/>
    </row>
    <row r="779" spans="18:18" ht="15.75" customHeight="1">
      <c r="R779" s="89"/>
    </row>
    <row r="780" spans="18:18" ht="15.75" customHeight="1">
      <c r="R780" s="89"/>
    </row>
    <row r="781" spans="18:18" ht="15.75" customHeight="1">
      <c r="R781" s="89"/>
    </row>
    <row r="782" spans="18:18" ht="15.75" customHeight="1">
      <c r="R782" s="89"/>
    </row>
    <row r="783" spans="18:18" ht="15.75" customHeight="1">
      <c r="R783" s="89"/>
    </row>
    <row r="784" spans="18:18" ht="15.75" customHeight="1">
      <c r="R784" s="89"/>
    </row>
    <row r="785" spans="18:18" ht="15.75" customHeight="1">
      <c r="R785" s="89"/>
    </row>
    <row r="786" spans="18:18" ht="15.75" customHeight="1">
      <c r="R786" s="89"/>
    </row>
    <row r="787" spans="18:18" ht="15.75" customHeight="1">
      <c r="R787" s="89"/>
    </row>
    <row r="788" spans="18:18" ht="15.75" customHeight="1">
      <c r="R788" s="89"/>
    </row>
    <row r="789" spans="18:18" ht="15.75" customHeight="1">
      <c r="R789" s="89"/>
    </row>
    <row r="790" spans="18:18" ht="15.75" customHeight="1">
      <c r="R790" s="89"/>
    </row>
    <row r="791" spans="18:18" ht="15.75" customHeight="1">
      <c r="R791" s="89"/>
    </row>
    <row r="792" spans="18:18" ht="15.75" customHeight="1">
      <c r="R792" s="89"/>
    </row>
    <row r="793" spans="18:18" ht="15.75" customHeight="1">
      <c r="R793" s="89"/>
    </row>
    <row r="794" spans="18:18" ht="15.75" customHeight="1">
      <c r="R794" s="89"/>
    </row>
    <row r="795" spans="18:18" ht="15.75" customHeight="1">
      <c r="R795" s="89"/>
    </row>
    <row r="796" spans="18:18" ht="15.75" customHeight="1">
      <c r="R796" s="89"/>
    </row>
    <row r="797" spans="18:18" ht="15.75" customHeight="1">
      <c r="R797" s="89"/>
    </row>
    <row r="798" spans="18:18" ht="15.75" customHeight="1">
      <c r="R798" s="89"/>
    </row>
    <row r="799" spans="18:18" ht="15.75" customHeight="1">
      <c r="R799" s="89"/>
    </row>
    <row r="800" spans="18:18" ht="15.75" customHeight="1">
      <c r="R800" s="89"/>
    </row>
    <row r="801" spans="18:18" ht="15.75" customHeight="1">
      <c r="R801" s="89"/>
    </row>
    <row r="802" spans="18:18" ht="15.75" customHeight="1">
      <c r="R802" s="89"/>
    </row>
    <row r="803" spans="18:18" ht="15.75" customHeight="1">
      <c r="R803" s="89"/>
    </row>
    <row r="804" spans="18:18" ht="15.75" customHeight="1">
      <c r="R804" s="89"/>
    </row>
    <row r="805" spans="18:18" ht="15.75" customHeight="1">
      <c r="R805" s="89"/>
    </row>
    <row r="806" spans="18:18" ht="15.75" customHeight="1">
      <c r="R806" s="89"/>
    </row>
    <row r="807" spans="18:18" ht="15.75" customHeight="1">
      <c r="R807" s="89"/>
    </row>
    <row r="808" spans="18:18" ht="15.75" customHeight="1">
      <c r="R808" s="89"/>
    </row>
    <row r="809" spans="18:18" ht="15.75" customHeight="1">
      <c r="R809" s="89"/>
    </row>
    <row r="810" spans="18:18" ht="15.75" customHeight="1">
      <c r="R810" s="89"/>
    </row>
    <row r="811" spans="18:18" ht="15.75" customHeight="1">
      <c r="R811" s="89"/>
    </row>
    <row r="812" spans="18:18" ht="15.75" customHeight="1">
      <c r="R812" s="89"/>
    </row>
    <row r="813" spans="18:18" ht="15.75" customHeight="1">
      <c r="R813" s="89"/>
    </row>
    <row r="814" spans="18:18" ht="15.75" customHeight="1">
      <c r="R814" s="89"/>
    </row>
    <row r="815" spans="18:18" ht="15.75" customHeight="1">
      <c r="R815" s="89"/>
    </row>
    <row r="816" spans="18:18" ht="15.75" customHeight="1">
      <c r="R816" s="89"/>
    </row>
    <row r="817" spans="18:18" ht="15.75" customHeight="1">
      <c r="R817" s="89"/>
    </row>
    <row r="818" spans="18:18" ht="15.75" customHeight="1">
      <c r="R818" s="89"/>
    </row>
    <row r="819" spans="18:18" ht="15.75" customHeight="1">
      <c r="R819" s="89"/>
    </row>
    <row r="820" spans="18:18" ht="15.75" customHeight="1">
      <c r="R820" s="89"/>
    </row>
    <row r="821" spans="18:18" ht="15.75" customHeight="1">
      <c r="R821" s="89"/>
    </row>
    <row r="822" spans="18:18" ht="15.75" customHeight="1">
      <c r="R822" s="89"/>
    </row>
    <row r="823" spans="18:18" ht="15.75" customHeight="1">
      <c r="R823" s="89"/>
    </row>
    <row r="824" spans="18:18" ht="15.75" customHeight="1">
      <c r="R824" s="89"/>
    </row>
    <row r="825" spans="18:18" ht="15.75" customHeight="1">
      <c r="R825" s="89"/>
    </row>
    <row r="826" spans="18:18" ht="15.75" customHeight="1">
      <c r="R826" s="89"/>
    </row>
    <row r="827" spans="18:18" ht="15.75" customHeight="1">
      <c r="R827" s="89"/>
    </row>
    <row r="828" spans="18:18" ht="15.75" customHeight="1">
      <c r="R828" s="89"/>
    </row>
    <row r="829" spans="18:18" ht="15.75" customHeight="1">
      <c r="R829" s="89"/>
    </row>
    <row r="830" spans="18:18" ht="15.75" customHeight="1">
      <c r="R830" s="89"/>
    </row>
    <row r="831" spans="18:18" ht="15.75" customHeight="1">
      <c r="R831" s="89"/>
    </row>
    <row r="832" spans="18:18" ht="15.75" customHeight="1">
      <c r="R832" s="89"/>
    </row>
    <row r="833" spans="18:18" ht="15.75" customHeight="1">
      <c r="R833" s="89"/>
    </row>
    <row r="834" spans="18:18" ht="15.75" customHeight="1">
      <c r="R834" s="89"/>
    </row>
    <row r="835" spans="18:18" ht="15.75" customHeight="1">
      <c r="R835" s="89"/>
    </row>
    <row r="836" spans="18:18" ht="15.75" customHeight="1">
      <c r="R836" s="89"/>
    </row>
    <row r="837" spans="18:18" ht="15.75" customHeight="1">
      <c r="R837" s="89"/>
    </row>
    <row r="838" spans="18:18" ht="15.75" customHeight="1">
      <c r="R838" s="89"/>
    </row>
    <row r="839" spans="18:18" ht="15.75" customHeight="1">
      <c r="R839" s="89"/>
    </row>
    <row r="840" spans="18:18" ht="15.75" customHeight="1">
      <c r="R840" s="89"/>
    </row>
    <row r="841" spans="18:18" ht="15.75" customHeight="1">
      <c r="R841" s="89"/>
    </row>
    <row r="842" spans="18:18" ht="15.75" customHeight="1">
      <c r="R842" s="89"/>
    </row>
    <row r="843" spans="18:18" ht="15.75" customHeight="1">
      <c r="R843" s="89"/>
    </row>
    <row r="844" spans="18:18" ht="15.75" customHeight="1">
      <c r="R844" s="89"/>
    </row>
    <row r="845" spans="18:18" ht="15.75" customHeight="1">
      <c r="R845" s="89"/>
    </row>
    <row r="846" spans="18:18" ht="15.75" customHeight="1">
      <c r="R846" s="89"/>
    </row>
    <row r="847" spans="18:18" ht="15.75" customHeight="1">
      <c r="R847" s="89"/>
    </row>
    <row r="848" spans="18:18" ht="15.75" customHeight="1">
      <c r="R848" s="89"/>
    </row>
    <row r="849" spans="18:18" ht="15.75" customHeight="1">
      <c r="R849" s="89"/>
    </row>
    <row r="850" spans="18:18" ht="15.75" customHeight="1">
      <c r="R850" s="89"/>
    </row>
    <row r="851" spans="18:18" ht="15.75" customHeight="1">
      <c r="R851" s="89"/>
    </row>
    <row r="852" spans="18:18" ht="15.75" customHeight="1">
      <c r="R852" s="89"/>
    </row>
    <row r="853" spans="18:18" ht="15.75" customHeight="1">
      <c r="R853" s="89"/>
    </row>
    <row r="854" spans="18:18" ht="15.75" customHeight="1">
      <c r="R854" s="89"/>
    </row>
    <row r="855" spans="18:18" ht="15.75" customHeight="1">
      <c r="R855" s="89"/>
    </row>
    <row r="856" spans="18:18" ht="15.75" customHeight="1">
      <c r="R856" s="89"/>
    </row>
    <row r="857" spans="18:18" ht="15.75" customHeight="1">
      <c r="R857" s="89"/>
    </row>
    <row r="858" spans="18:18" ht="15.75" customHeight="1">
      <c r="R858" s="89"/>
    </row>
    <row r="859" spans="18:18" ht="15.75" customHeight="1">
      <c r="R859" s="89"/>
    </row>
    <row r="860" spans="18:18" ht="15.75" customHeight="1">
      <c r="R860" s="89"/>
    </row>
    <row r="861" spans="18:18" ht="15.75" customHeight="1">
      <c r="R861" s="89"/>
    </row>
    <row r="862" spans="18:18" ht="15.75" customHeight="1">
      <c r="R862" s="89"/>
    </row>
    <row r="863" spans="18:18" ht="15.75" customHeight="1">
      <c r="R863" s="89"/>
    </row>
    <row r="864" spans="18:18" ht="15.75" customHeight="1">
      <c r="R864" s="89"/>
    </row>
    <row r="865" spans="18:18" ht="15.75" customHeight="1">
      <c r="R865" s="89"/>
    </row>
    <row r="866" spans="18:18" ht="15.75" customHeight="1">
      <c r="R866" s="89"/>
    </row>
    <row r="867" spans="18:18" ht="15.75" customHeight="1">
      <c r="R867" s="89"/>
    </row>
    <row r="868" spans="18:18" ht="15.75" customHeight="1">
      <c r="R868" s="89"/>
    </row>
    <row r="869" spans="18:18" ht="15.75" customHeight="1">
      <c r="R869" s="89"/>
    </row>
    <row r="870" spans="18:18" ht="15.75" customHeight="1">
      <c r="R870" s="89"/>
    </row>
    <row r="871" spans="18:18" ht="15.75" customHeight="1">
      <c r="R871" s="89"/>
    </row>
    <row r="872" spans="18:18" ht="15.75" customHeight="1">
      <c r="R872" s="89"/>
    </row>
    <row r="873" spans="18:18" ht="15.75" customHeight="1">
      <c r="R873" s="89"/>
    </row>
    <row r="874" spans="18:18" ht="15.75" customHeight="1">
      <c r="R874" s="89"/>
    </row>
    <row r="875" spans="18:18" ht="15.75" customHeight="1">
      <c r="R875" s="89"/>
    </row>
    <row r="876" spans="18:18" ht="15.75" customHeight="1">
      <c r="R876" s="89"/>
    </row>
    <row r="877" spans="18:18" ht="15.75" customHeight="1">
      <c r="R877" s="89"/>
    </row>
    <row r="878" spans="18:18" ht="15.75" customHeight="1">
      <c r="R878" s="89"/>
    </row>
    <row r="879" spans="18:18" ht="15.75" customHeight="1">
      <c r="R879" s="89"/>
    </row>
    <row r="880" spans="18:18" ht="15.75" customHeight="1">
      <c r="R880" s="89"/>
    </row>
    <row r="881" spans="18:18" ht="15.75" customHeight="1">
      <c r="R881" s="89"/>
    </row>
    <row r="882" spans="18:18" ht="15.75" customHeight="1">
      <c r="R882" s="89"/>
    </row>
    <row r="883" spans="18:18" ht="15.75" customHeight="1">
      <c r="R883" s="89"/>
    </row>
    <row r="884" spans="18:18" ht="15.75" customHeight="1">
      <c r="R884" s="89"/>
    </row>
    <row r="885" spans="18:18" ht="15.75" customHeight="1">
      <c r="R885" s="89"/>
    </row>
    <row r="886" spans="18:18" ht="15.75" customHeight="1">
      <c r="R886" s="89"/>
    </row>
    <row r="887" spans="18:18" ht="15.75" customHeight="1">
      <c r="R887" s="89"/>
    </row>
    <row r="888" spans="18:18" ht="15.75" customHeight="1">
      <c r="R888" s="89"/>
    </row>
    <row r="889" spans="18:18" ht="15.75" customHeight="1">
      <c r="R889" s="89"/>
    </row>
    <row r="890" spans="18:18" ht="15.75" customHeight="1">
      <c r="R890" s="89"/>
    </row>
    <row r="891" spans="18:18" ht="15.75" customHeight="1">
      <c r="R891" s="89"/>
    </row>
    <row r="892" spans="18:18" ht="15.75" customHeight="1">
      <c r="R892" s="89"/>
    </row>
    <row r="893" spans="18:18" ht="15.75" customHeight="1">
      <c r="R893" s="89"/>
    </row>
    <row r="894" spans="18:18" ht="15.75" customHeight="1">
      <c r="R894" s="89"/>
    </row>
    <row r="895" spans="18:18" ht="15.75" customHeight="1">
      <c r="R895" s="89"/>
    </row>
    <row r="896" spans="18:18" ht="15.75" customHeight="1">
      <c r="R896" s="89"/>
    </row>
    <row r="897" spans="18:18" ht="15.75" customHeight="1">
      <c r="R897" s="89"/>
    </row>
    <row r="898" spans="18:18" ht="15.75" customHeight="1">
      <c r="R898" s="89"/>
    </row>
    <row r="899" spans="18:18" ht="15.75" customHeight="1">
      <c r="R899" s="89"/>
    </row>
    <row r="900" spans="18:18" ht="15.75" customHeight="1">
      <c r="R900" s="89"/>
    </row>
    <row r="901" spans="18:18" ht="15.75" customHeight="1">
      <c r="R901" s="89"/>
    </row>
    <row r="902" spans="18:18" ht="15.75" customHeight="1">
      <c r="R902" s="89"/>
    </row>
    <row r="903" spans="18:18" ht="15.75" customHeight="1">
      <c r="R903" s="89"/>
    </row>
    <row r="904" spans="18:18" ht="15.75" customHeight="1">
      <c r="R904" s="89"/>
    </row>
    <row r="905" spans="18:18" ht="15.75" customHeight="1">
      <c r="R905" s="89"/>
    </row>
    <row r="906" spans="18:18" ht="15.75" customHeight="1">
      <c r="R906" s="89"/>
    </row>
    <row r="907" spans="18:18" ht="15.75" customHeight="1">
      <c r="R907" s="89"/>
    </row>
    <row r="908" spans="18:18" ht="15.75" customHeight="1">
      <c r="R908" s="89"/>
    </row>
    <row r="909" spans="18:18" ht="15.75" customHeight="1">
      <c r="R909" s="89"/>
    </row>
    <row r="910" spans="18:18" ht="15.75" customHeight="1">
      <c r="R910" s="89"/>
    </row>
    <row r="911" spans="18:18" ht="15.75" customHeight="1">
      <c r="R911" s="89"/>
    </row>
    <row r="912" spans="18:18" ht="15.75" customHeight="1">
      <c r="R912" s="89"/>
    </row>
    <row r="913" spans="18:18" ht="15.75" customHeight="1">
      <c r="R913" s="89"/>
    </row>
    <row r="914" spans="18:18" ht="15.75" customHeight="1">
      <c r="R914" s="89"/>
    </row>
    <row r="915" spans="18:18" ht="15.75" customHeight="1">
      <c r="R915" s="89"/>
    </row>
    <row r="916" spans="18:18" ht="15.75" customHeight="1">
      <c r="R916" s="89"/>
    </row>
    <row r="917" spans="18:18" ht="15.75" customHeight="1">
      <c r="R917" s="89"/>
    </row>
    <row r="918" spans="18:18" ht="15.75" customHeight="1">
      <c r="R918" s="89"/>
    </row>
    <row r="919" spans="18:18" ht="15.75" customHeight="1">
      <c r="R919" s="89"/>
    </row>
    <row r="920" spans="18:18" ht="15.75" customHeight="1">
      <c r="R920" s="89"/>
    </row>
    <row r="921" spans="18:18" ht="15.75" customHeight="1">
      <c r="R921" s="89"/>
    </row>
    <row r="922" spans="18:18" ht="15.75" customHeight="1">
      <c r="R922" s="89"/>
    </row>
    <row r="923" spans="18:18" ht="15.75" customHeight="1">
      <c r="R923" s="89"/>
    </row>
    <row r="924" spans="18:18" ht="15.75" customHeight="1">
      <c r="R924" s="89"/>
    </row>
    <row r="925" spans="18:18" ht="15.75" customHeight="1">
      <c r="R925" s="89"/>
    </row>
    <row r="926" spans="18:18" ht="15.75" customHeight="1">
      <c r="R926" s="89"/>
    </row>
    <row r="927" spans="18:18" ht="15.75" customHeight="1">
      <c r="R927" s="89"/>
    </row>
    <row r="928" spans="18:18" ht="15.75" customHeight="1">
      <c r="R928" s="89"/>
    </row>
    <row r="929" spans="18:18" ht="15.75" customHeight="1">
      <c r="R929" s="89"/>
    </row>
    <row r="930" spans="18:18" ht="15.75" customHeight="1">
      <c r="R930" s="89"/>
    </row>
    <row r="931" spans="18:18" ht="15.75" customHeight="1">
      <c r="R931" s="89"/>
    </row>
    <row r="932" spans="18:18" ht="15.75" customHeight="1">
      <c r="R932" s="89"/>
    </row>
    <row r="933" spans="18:18" ht="15.75" customHeight="1">
      <c r="R933" s="89"/>
    </row>
    <row r="934" spans="18:18" ht="15.75" customHeight="1">
      <c r="R934" s="89"/>
    </row>
    <row r="935" spans="18:18" ht="15.75" customHeight="1">
      <c r="R935" s="89"/>
    </row>
    <row r="936" spans="18:18" ht="15.75" customHeight="1">
      <c r="R936" s="89"/>
    </row>
    <row r="937" spans="18:18" ht="15.75" customHeight="1">
      <c r="R937" s="89"/>
    </row>
    <row r="938" spans="18:18" ht="15.75" customHeight="1">
      <c r="R938" s="89"/>
    </row>
    <row r="939" spans="18:18" ht="15.75" customHeight="1">
      <c r="R939" s="89"/>
    </row>
    <row r="940" spans="18:18" ht="15.75" customHeight="1">
      <c r="R940" s="89"/>
    </row>
    <row r="941" spans="18:18" ht="15.75" customHeight="1">
      <c r="R941" s="89"/>
    </row>
    <row r="942" spans="18:18" ht="15.75" customHeight="1">
      <c r="R942" s="89"/>
    </row>
    <row r="943" spans="18:18" ht="15.75" customHeight="1">
      <c r="R943" s="89"/>
    </row>
    <row r="944" spans="18:18" ht="15.75" customHeight="1">
      <c r="R944" s="89"/>
    </row>
    <row r="945" spans="18:18" ht="15.75" customHeight="1">
      <c r="R945" s="89"/>
    </row>
    <row r="946" spans="18:18" ht="15.75" customHeight="1">
      <c r="R946" s="89"/>
    </row>
    <row r="947" spans="18:18" ht="15.75" customHeight="1">
      <c r="R947" s="89"/>
    </row>
    <row r="948" spans="18:18" ht="15.75" customHeight="1">
      <c r="R948" s="89"/>
    </row>
    <row r="949" spans="18:18" ht="15.75" customHeight="1">
      <c r="R949" s="89"/>
    </row>
    <row r="950" spans="18:18" ht="15.75" customHeight="1">
      <c r="R950" s="89"/>
    </row>
    <row r="951" spans="18:18" ht="15.75" customHeight="1">
      <c r="R951" s="89"/>
    </row>
    <row r="952" spans="18:18" ht="15.75" customHeight="1">
      <c r="R952" s="89"/>
    </row>
    <row r="953" spans="18:18" ht="15.75" customHeight="1">
      <c r="R953" s="89"/>
    </row>
    <row r="954" spans="18:18" ht="15.75" customHeight="1">
      <c r="R954" s="89"/>
    </row>
    <row r="955" spans="18:18" ht="15.75" customHeight="1">
      <c r="R955" s="89"/>
    </row>
    <row r="956" spans="18:18" ht="15.75" customHeight="1">
      <c r="R956" s="89"/>
    </row>
    <row r="957" spans="18:18" ht="15.75" customHeight="1">
      <c r="R957" s="89"/>
    </row>
    <row r="958" spans="18:18" ht="15.75" customHeight="1">
      <c r="R958" s="89"/>
    </row>
    <row r="959" spans="18:18" ht="15.75" customHeight="1">
      <c r="R959" s="89"/>
    </row>
    <row r="960" spans="18:18" ht="15.75" customHeight="1">
      <c r="R960" s="89"/>
    </row>
    <row r="961" spans="18:18" ht="15.75" customHeight="1">
      <c r="R961" s="89"/>
    </row>
    <row r="962" spans="18:18" ht="15.75" customHeight="1">
      <c r="R962" s="89"/>
    </row>
    <row r="963" spans="18:18" ht="15.75" customHeight="1">
      <c r="R963" s="89"/>
    </row>
    <row r="964" spans="18:18" ht="15.75" customHeight="1">
      <c r="R964" s="89"/>
    </row>
    <row r="965" spans="18:18" ht="15.75" customHeight="1">
      <c r="R965" s="89"/>
    </row>
    <row r="966" spans="18:18" ht="15.75" customHeight="1">
      <c r="R966" s="89"/>
    </row>
    <row r="967" spans="18:18" ht="15.75" customHeight="1">
      <c r="R967" s="89"/>
    </row>
    <row r="968" spans="18:18" ht="15.75" customHeight="1">
      <c r="R968" s="89"/>
    </row>
    <row r="969" spans="18:18" ht="15.75" customHeight="1">
      <c r="R969" s="89"/>
    </row>
    <row r="970" spans="18:18" ht="15.75" customHeight="1">
      <c r="R970" s="89"/>
    </row>
    <row r="971" spans="18:18" ht="15.75" customHeight="1">
      <c r="R971" s="89"/>
    </row>
    <row r="972" spans="18:18" ht="15.75" customHeight="1">
      <c r="R972" s="89"/>
    </row>
    <row r="973" spans="18:18" ht="15.75" customHeight="1">
      <c r="R973" s="89"/>
    </row>
    <row r="974" spans="18:18" ht="15.75" customHeight="1">
      <c r="R974" s="89"/>
    </row>
    <row r="975" spans="18:18" ht="15.75" customHeight="1">
      <c r="R975" s="89"/>
    </row>
    <row r="976" spans="18:18" ht="15.75" customHeight="1">
      <c r="R976" s="89"/>
    </row>
    <row r="977" spans="18:18" ht="15.75" customHeight="1">
      <c r="R977" s="89"/>
    </row>
    <row r="978" spans="18:18" ht="15.75" customHeight="1">
      <c r="R978" s="89"/>
    </row>
    <row r="979" spans="18:18" ht="15.75" customHeight="1">
      <c r="R979" s="89"/>
    </row>
    <row r="980" spans="18:18" ht="15.75" customHeight="1">
      <c r="R980" s="89"/>
    </row>
    <row r="981" spans="18:18" ht="15.75" customHeight="1">
      <c r="R981" s="89"/>
    </row>
    <row r="982" spans="18:18" ht="15.75" customHeight="1">
      <c r="R982" s="89"/>
    </row>
    <row r="983" spans="18:18" ht="15.75" customHeight="1">
      <c r="R983" s="89"/>
    </row>
    <row r="984" spans="18:18" ht="15.75" customHeight="1">
      <c r="R984" s="89"/>
    </row>
    <row r="985" spans="18:18" ht="15.75" customHeight="1">
      <c r="R985" s="89"/>
    </row>
    <row r="986" spans="18:18" ht="15.75" customHeight="1">
      <c r="R986" s="89"/>
    </row>
    <row r="987" spans="18:18" ht="15.75" customHeight="1">
      <c r="R987" s="89"/>
    </row>
    <row r="988" spans="18:18" ht="15.75" customHeight="1">
      <c r="R988" s="89"/>
    </row>
    <row r="989" spans="18:18" ht="15.75" customHeight="1">
      <c r="R989" s="89"/>
    </row>
    <row r="990" spans="18:18" ht="15.75" customHeight="1">
      <c r="R990" s="89"/>
    </row>
    <row r="991" spans="18:18" ht="15.75" customHeight="1">
      <c r="R991" s="89"/>
    </row>
    <row r="992" spans="18:18" ht="15.75" customHeight="1">
      <c r="R992" s="89"/>
    </row>
    <row r="993" spans="18:18" ht="15.75" customHeight="1">
      <c r="R993" s="89"/>
    </row>
    <row r="994" spans="18:18" ht="15.75" customHeight="1">
      <c r="R994" s="89"/>
    </row>
    <row r="995" spans="18:18" ht="15.75" customHeight="1">
      <c r="R995" s="89"/>
    </row>
    <row r="996" spans="18:18" ht="15.75" customHeight="1">
      <c r="R996" s="89"/>
    </row>
    <row r="997" spans="18:18" ht="15.75" customHeight="1">
      <c r="R997" s="89"/>
    </row>
    <row r="998" spans="18:18">
      <c r="R998" s="89"/>
    </row>
    <row r="999" spans="18:18">
      <c r="R999" s="89"/>
    </row>
  </sheetData>
  <autoFilter ref="C8:F52"/>
  <mergeCells count="14">
    <mergeCell ref="O8:O25"/>
    <mergeCell ref="O26:O34"/>
    <mergeCell ref="O35:O41"/>
    <mergeCell ref="B26:B34"/>
    <mergeCell ref="B35:B42"/>
    <mergeCell ref="B43:B46"/>
    <mergeCell ref="B2:I7"/>
    <mergeCell ref="J2:L2"/>
    <mergeCell ref="K3:L3"/>
    <mergeCell ref="K4:L4"/>
    <mergeCell ref="K5:L5"/>
    <mergeCell ref="K6:L6"/>
    <mergeCell ref="B8:B25"/>
    <mergeCell ref="K7:L7"/>
  </mergeCells>
  <dataValidations count="1">
    <dataValidation type="list" allowBlank="1" showErrorMessage="1" sqref="K8">
      <formula1>$S$8:$W$8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E999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14.42578125" defaultRowHeight="15" customHeight="1"/>
  <cols>
    <col min="1" max="1" width="3.5703125" customWidth="1"/>
    <col min="2" max="2" width="4" customWidth="1"/>
    <col min="3" max="3" width="56.42578125" customWidth="1"/>
    <col min="4" max="4" width="12.42578125" customWidth="1"/>
    <col min="5" max="5" width="9.7109375" customWidth="1"/>
    <col min="6" max="6" width="14.7109375" customWidth="1"/>
    <col min="7" max="7" width="14" customWidth="1"/>
    <col min="8" max="8" width="14.5703125" customWidth="1"/>
    <col min="9" max="9" width="10.28515625" customWidth="1"/>
    <col min="10" max="10" width="19.5703125" customWidth="1"/>
    <col min="11" max="11" width="17.42578125" customWidth="1"/>
    <col min="12" max="12" width="10.42578125" customWidth="1"/>
    <col min="13" max="16" width="9.140625" hidden="1" customWidth="1"/>
    <col min="17" max="17" width="51.85546875" hidden="1" customWidth="1"/>
    <col min="18" max="30" width="8.7109375" hidden="1" customWidth="1"/>
    <col min="31" max="31" width="21.28515625" hidden="1" customWidth="1"/>
    <col min="32" max="40" width="8.7109375" hidden="1" customWidth="1"/>
    <col min="41" max="57" width="8.7109375" customWidth="1"/>
  </cols>
  <sheetData>
    <row r="1" spans="1:57">
      <c r="A1" s="4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3"/>
      <c r="R1" s="5"/>
      <c r="S1" s="167"/>
      <c r="T1" s="4"/>
      <c r="U1" s="4"/>
      <c r="V1" s="4"/>
      <c r="W1" s="4"/>
      <c r="X1" s="4"/>
      <c r="Y1" s="4"/>
      <c r="Z1" s="4"/>
      <c r="AA1" s="4"/>
      <c r="AB1" s="4"/>
      <c r="AD1" s="4"/>
      <c r="AE1" s="4"/>
      <c r="AF1" s="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>
      <c r="A2" s="4"/>
      <c r="B2" s="292"/>
      <c r="C2" s="293"/>
      <c r="D2" s="293"/>
      <c r="E2" s="293"/>
      <c r="F2" s="293"/>
      <c r="G2" s="293"/>
      <c r="H2" s="293"/>
      <c r="I2" s="294"/>
      <c r="J2" s="301" t="s">
        <v>1</v>
      </c>
      <c r="K2" s="302"/>
      <c r="L2" s="302"/>
      <c r="M2" s="303"/>
      <c r="N2" s="4"/>
      <c r="O2" s="4"/>
      <c r="P2" s="4"/>
      <c r="Q2" s="3"/>
      <c r="R2" s="5"/>
      <c r="S2" s="167"/>
      <c r="T2" s="4"/>
      <c r="U2" s="4"/>
      <c r="V2" s="4"/>
      <c r="W2" s="4"/>
      <c r="X2" s="4"/>
      <c r="Y2" s="4"/>
      <c r="Z2" s="4"/>
      <c r="AA2" s="4"/>
      <c r="AB2" s="4"/>
      <c r="AD2" s="4"/>
      <c r="AE2" s="4"/>
      <c r="AF2" s="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26.25">
      <c r="A3" s="4"/>
      <c r="B3" s="295"/>
      <c r="C3" s="296"/>
      <c r="D3" s="296"/>
      <c r="E3" s="296"/>
      <c r="F3" s="296"/>
      <c r="G3" s="296"/>
      <c r="H3" s="296"/>
      <c r="I3" s="297"/>
      <c r="J3" s="7" t="s">
        <v>2</v>
      </c>
      <c r="K3" s="304">
        <f>SUMPRODUCT(F9:F46,K9:K46)</f>
        <v>0</v>
      </c>
      <c r="L3" s="334"/>
      <c r="M3" s="305"/>
      <c r="N3" s="4"/>
      <c r="O3" s="4"/>
      <c r="P3" s="8"/>
      <c r="Q3" s="3"/>
      <c r="R3" s="5"/>
      <c r="S3" s="167"/>
      <c r="T3" s="4"/>
      <c r="U3" s="4"/>
      <c r="V3" s="4"/>
      <c r="W3" s="4"/>
      <c r="X3" s="4"/>
      <c r="Y3" s="4"/>
      <c r="Z3" s="4"/>
      <c r="AA3" s="4"/>
      <c r="AB3" s="4"/>
      <c r="AD3" s="4"/>
      <c r="AE3" s="4"/>
      <c r="AF3" s="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>
      <c r="A4" s="4"/>
      <c r="B4" s="295"/>
      <c r="C4" s="296"/>
      <c r="D4" s="296"/>
      <c r="E4" s="296"/>
      <c r="F4" s="296"/>
      <c r="G4" s="296"/>
      <c r="H4" s="296"/>
      <c r="I4" s="297"/>
      <c r="J4" s="7" t="s">
        <v>3</v>
      </c>
      <c r="K4" s="304">
        <f>SUM('SC6_OESTE '!Z9:Z46)</f>
        <v>0</v>
      </c>
      <c r="L4" s="334"/>
      <c r="M4" s="305"/>
      <c r="N4" s="4"/>
      <c r="O4" s="4"/>
      <c r="P4" s="4"/>
      <c r="Q4" s="3"/>
      <c r="R4" s="5"/>
      <c r="S4" s="167"/>
      <c r="T4" s="4"/>
      <c r="U4" s="4"/>
      <c r="V4" s="4"/>
      <c r="W4" s="4"/>
      <c r="X4" s="4"/>
      <c r="Y4" s="4"/>
      <c r="Z4" s="4"/>
      <c r="AA4" s="4"/>
      <c r="AB4" s="4"/>
      <c r="AD4" s="4"/>
      <c r="AE4" s="4"/>
      <c r="AF4" s="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>
      <c r="A5" s="4"/>
      <c r="B5" s="295"/>
      <c r="C5" s="296"/>
      <c r="D5" s="296"/>
      <c r="E5" s="296"/>
      <c r="F5" s="296"/>
      <c r="G5" s="296"/>
      <c r="H5" s="296"/>
      <c r="I5" s="297"/>
      <c r="J5" s="7" t="s">
        <v>4</v>
      </c>
      <c r="K5" s="306">
        <f>SUM(F9:F46)</f>
        <v>0</v>
      </c>
      <c r="L5" s="334"/>
      <c r="M5" s="305"/>
      <c r="N5" s="4"/>
      <c r="O5" s="4"/>
      <c r="P5" s="4"/>
      <c r="Q5" s="3"/>
      <c r="R5" s="5"/>
      <c r="S5" s="167"/>
      <c r="T5" s="4"/>
      <c r="U5" s="4"/>
      <c r="V5" s="4"/>
      <c r="W5" s="4"/>
      <c r="X5" s="4"/>
      <c r="Y5" s="4"/>
      <c r="Z5" s="4"/>
      <c r="AA5" s="4"/>
      <c r="AB5" s="4"/>
      <c r="AD5" s="4"/>
      <c r="AE5" s="4"/>
      <c r="AF5" s="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27" customHeight="1">
      <c r="A6" s="4"/>
      <c r="B6" s="295"/>
      <c r="C6" s="296"/>
      <c r="D6" s="296"/>
      <c r="E6" s="296"/>
      <c r="F6" s="296"/>
      <c r="G6" s="296"/>
      <c r="H6" s="296"/>
      <c r="I6" s="297"/>
      <c r="J6" s="11" t="s">
        <v>5</v>
      </c>
      <c r="K6" s="306">
        <f>SUM('SC6_OESTE '!AB9:AB46)</f>
        <v>0</v>
      </c>
      <c r="L6" s="334"/>
      <c r="M6" s="305"/>
      <c r="N6" s="4"/>
      <c r="O6" s="4"/>
      <c r="P6" s="4"/>
      <c r="Q6" s="3"/>
      <c r="R6" s="5"/>
      <c r="S6" s="167"/>
      <c r="T6" s="4"/>
      <c r="U6" s="4"/>
      <c r="V6" s="4"/>
      <c r="W6" s="4"/>
      <c r="X6" s="4"/>
      <c r="Y6" s="4"/>
      <c r="Z6" s="4"/>
      <c r="AA6" s="4"/>
      <c r="AB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>
      <c r="A7" s="4"/>
      <c r="B7" s="298"/>
      <c r="C7" s="299"/>
      <c r="D7" s="299"/>
      <c r="E7" s="299"/>
      <c r="F7" s="299"/>
      <c r="G7" s="299"/>
      <c r="H7" s="299"/>
      <c r="I7" s="300"/>
      <c r="J7" s="7" t="s">
        <v>6</v>
      </c>
      <c r="K7" s="313">
        <f>IFERROR(K4*1000/K6,0)</f>
        <v>0</v>
      </c>
      <c r="L7" s="334"/>
      <c r="M7" s="305"/>
      <c r="N7" s="4"/>
      <c r="O7" s="4"/>
      <c r="P7" s="4"/>
      <c r="Q7" s="3"/>
      <c r="R7" s="5"/>
      <c r="S7" s="167"/>
      <c r="T7" s="4"/>
      <c r="U7" s="4"/>
      <c r="V7" s="4"/>
      <c r="W7" s="4"/>
      <c r="X7" s="4"/>
      <c r="Y7" s="4"/>
      <c r="Z7" s="4"/>
      <c r="AA7" s="4"/>
      <c r="AB7" s="4"/>
      <c r="AD7" s="12"/>
      <c r="AE7" s="12"/>
      <c r="AF7" s="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5.75" customHeight="1">
      <c r="A8" s="4"/>
      <c r="B8" s="328" t="s">
        <v>7</v>
      </c>
      <c r="C8" s="98" t="s">
        <v>8</v>
      </c>
      <c r="D8" s="99" t="s">
        <v>9</v>
      </c>
      <c r="E8" s="99" t="s">
        <v>10</v>
      </c>
      <c r="F8" s="99" t="s">
        <v>11</v>
      </c>
      <c r="G8" s="100" t="s">
        <v>12</v>
      </c>
      <c r="H8" s="100" t="s">
        <v>13</v>
      </c>
      <c r="I8" s="100" t="s">
        <v>14</v>
      </c>
      <c r="J8" s="101" t="s">
        <v>15</v>
      </c>
      <c r="K8" s="101" t="s">
        <v>16</v>
      </c>
      <c r="L8" s="101" t="s">
        <v>17</v>
      </c>
      <c r="M8" s="103" t="s">
        <v>17</v>
      </c>
      <c r="N8" s="4"/>
      <c r="O8" s="4"/>
      <c r="P8" s="314" t="s">
        <v>7</v>
      </c>
      <c r="Q8" s="17" t="s">
        <v>18</v>
      </c>
      <c r="R8" s="18" t="s">
        <v>19</v>
      </c>
      <c r="S8" s="19" t="s">
        <v>20</v>
      </c>
      <c r="T8" s="19" t="s">
        <v>21</v>
      </c>
      <c r="U8" s="19" t="s">
        <v>22</v>
      </c>
      <c r="V8" s="19" t="s">
        <v>16</v>
      </c>
      <c r="W8" s="19" t="s">
        <v>23</v>
      </c>
      <c r="X8" s="19" t="s">
        <v>24</v>
      </c>
      <c r="Y8" s="18" t="s">
        <v>25</v>
      </c>
      <c r="Z8" s="18" t="s">
        <v>26</v>
      </c>
      <c r="AA8" s="18"/>
      <c r="AB8" s="18" t="s">
        <v>28</v>
      </c>
      <c r="AD8" s="18" t="s">
        <v>30</v>
      </c>
      <c r="AE8" s="18" t="s">
        <v>31</v>
      </c>
      <c r="AF8" s="19" t="s">
        <v>32</v>
      </c>
      <c r="AG8" s="19" t="s">
        <v>17</v>
      </c>
      <c r="AH8" s="19"/>
      <c r="AI8" s="19"/>
      <c r="AJ8" s="19" t="s">
        <v>13</v>
      </c>
      <c r="AK8" s="105" t="s">
        <v>14</v>
      </c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5" customHeight="1">
      <c r="A9" s="22"/>
      <c r="B9" s="290"/>
      <c r="C9" s="23" t="str">
        <f t="shared" ref="C9:C12" si="0">Q9</f>
        <v>SC NO AR</v>
      </c>
      <c r="D9" s="24" t="str">
        <f t="shared" ref="D9:D46" si="1">IFERROR(VLOOKUP(C9,$Q:$S,2,0),"")</f>
        <v>SEG-SEX</v>
      </c>
      <c r="E9" s="24" t="str">
        <f>IFERROR(VLOOKUP(C9,$Q:$S,3,0),"")</f>
        <v>6H30</v>
      </c>
      <c r="F9" s="25"/>
      <c r="G9" s="26"/>
      <c r="H9" s="106">
        <f t="shared" ref="H9:H46" si="2">IFERROR(VLOOKUP(C9,$Q:$AK,20,0),"")</f>
        <v>13.9</v>
      </c>
      <c r="I9" s="106">
        <f t="shared" ref="I9:I46" si="3">IFERROR(VLOOKUP(C9,$Q:$AK,21,0),"")</f>
        <v>35</v>
      </c>
      <c r="J9" s="28">
        <f t="shared" ref="J9:J46" si="4">IFERROR(VLOOKUP(C9,Q:AI,15,0),"")</f>
        <v>195167</v>
      </c>
      <c r="K9" s="28">
        <f t="shared" ref="K9:K46" si="5">IFERROR((IF($K$8=$T$8,VLOOKUP(C9,$Q:$X,4,0),IF($K$8=$U$8,VLOOKUP(C9,$Q:$X,5,0),IF($K$8=$V$8,VLOOKUP(C9,$Q:$X,6,0),IF($K$8=$W$8,VLOOKUP(C9,$Q:$X,7,0),VLOOKUP(C9,$Q:$X,8,0)))))),"")</f>
        <v>691</v>
      </c>
      <c r="L9" s="29">
        <f t="shared" ref="L9:L12" si="6">IFERROR(((K9*1000)/J9)-((K9*1000)/J9)*(G9/100),"")</f>
        <v>3.540557573770156</v>
      </c>
      <c r="M9" s="29">
        <f t="shared" ref="M9:M46" si="7">IFERROR(((K9*1000)/J9)-((K9*1000)/J9)*(G9/100),"")</f>
        <v>3.540557573770156</v>
      </c>
      <c r="N9" s="4"/>
      <c r="O9" s="4"/>
      <c r="P9" s="315"/>
      <c r="Q9" s="31" t="s">
        <v>34</v>
      </c>
      <c r="R9" s="32" t="s">
        <v>35</v>
      </c>
      <c r="S9" s="32" t="s">
        <v>36</v>
      </c>
      <c r="T9" s="107">
        <f t="shared" ref="T9:T12" si="8">IF(V9="","",(V9*0.375))</f>
        <v>259.125</v>
      </c>
      <c r="U9" s="107">
        <f t="shared" ref="U9:U12" si="9">IF(V9="","",(V9*AF9))</f>
        <v>449.15000000000003</v>
      </c>
      <c r="V9" s="145">
        <v>691</v>
      </c>
      <c r="W9" s="107">
        <f t="shared" ref="W9:W12" si="10">IF(V9="","",(V9*1.5))</f>
        <v>1036.5</v>
      </c>
      <c r="X9" s="107">
        <f t="shared" ref="X9:X12" si="11">IF(V9="","",(V9*2))</f>
        <v>1382</v>
      </c>
      <c r="Y9" s="107">
        <f t="shared" ref="Y9:Y12" si="12">IFERROR(VLOOKUP(Q9,$C$8:$K$52,9,0)-((VLOOKUP(Q9,$C$8:$G$52,5,0)/100)*VLOOKUP(Q9,$C$8:$K$52,9,0)),"")</f>
        <v>691</v>
      </c>
      <c r="Z9" s="32">
        <f t="shared" ref="Z9:Z12" si="13">IFERROR(Y9*VLOOKUP(Q9,$C$8:$F$52,4,0),"")</f>
        <v>0</v>
      </c>
      <c r="AA9" s="32"/>
      <c r="AB9" s="32">
        <f t="shared" ref="AB9:AB12" si="14">IFERROR(IF(VLOOKUP(Q9,$C$8:$F$52,4,0)&lt;&gt;0,AE9*VLOOKUP(Q9,$C$8:$F$52,4,0),0),"")</f>
        <v>0</v>
      </c>
      <c r="AC9" s="40"/>
      <c r="AD9" s="36">
        <v>1404081</v>
      </c>
      <c r="AE9" s="37">
        <v>195167</v>
      </c>
      <c r="AF9" s="38">
        <v>0.65</v>
      </c>
      <c r="AG9" s="38">
        <f t="shared" ref="AG9:AG12" si="15">V9/AE9*1000</f>
        <v>3.5405575737701556</v>
      </c>
      <c r="AH9" s="38">
        <f t="shared" ref="AH9:AH46" si="16">IFERROR(VLOOKUP(Q9,$C$8:$K$52,9,0)-(VLOOKUP(Q9,$C$8:$K$52,9,0)*VLOOKUP(Q9,$C$8:$K$52,5,0)%),"")</f>
        <v>691</v>
      </c>
      <c r="AI9" s="38"/>
      <c r="AJ9" s="146">
        <v>13.9</v>
      </c>
      <c r="AK9" s="147">
        <v>35</v>
      </c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>
      <c r="A10" s="22"/>
      <c r="B10" s="290"/>
      <c r="C10" s="41" t="str">
        <f t="shared" si="0"/>
        <v>FALA BRASIL</v>
      </c>
      <c r="D10" s="42" t="str">
        <f t="shared" si="1"/>
        <v>SEG-SEX</v>
      </c>
      <c r="E10" s="42" t="s">
        <v>37</v>
      </c>
      <c r="F10" s="25"/>
      <c r="G10" s="26"/>
      <c r="H10" s="106">
        <f t="shared" si="2"/>
        <v>8.1999999999999993</v>
      </c>
      <c r="I10" s="106">
        <f t="shared" si="3"/>
        <v>26.4</v>
      </c>
      <c r="J10" s="28">
        <f t="shared" si="4"/>
        <v>115135</v>
      </c>
      <c r="K10" s="28">
        <f t="shared" si="5"/>
        <v>1799</v>
      </c>
      <c r="L10" s="29">
        <f t="shared" si="6"/>
        <v>15.625135710253181</v>
      </c>
      <c r="M10" s="29">
        <f t="shared" si="7"/>
        <v>15.625135710253181</v>
      </c>
      <c r="N10" s="4"/>
      <c r="O10" s="4"/>
      <c r="P10" s="315"/>
      <c r="Q10" s="43" t="s">
        <v>38</v>
      </c>
      <c r="R10" s="32" t="s">
        <v>35</v>
      </c>
      <c r="S10" s="44" t="s">
        <v>37</v>
      </c>
      <c r="T10" s="107">
        <f t="shared" si="8"/>
        <v>674.625</v>
      </c>
      <c r="U10" s="107">
        <f t="shared" si="9"/>
        <v>899.5</v>
      </c>
      <c r="V10" s="145">
        <v>1799</v>
      </c>
      <c r="W10" s="107">
        <f t="shared" si="10"/>
        <v>2698.5</v>
      </c>
      <c r="X10" s="107">
        <f t="shared" si="11"/>
        <v>3598</v>
      </c>
      <c r="Y10" s="107">
        <f t="shared" si="12"/>
        <v>1799</v>
      </c>
      <c r="Z10" s="32">
        <f t="shared" si="13"/>
        <v>0</v>
      </c>
      <c r="AA10" s="32"/>
      <c r="AB10" s="32">
        <f t="shared" si="14"/>
        <v>0</v>
      </c>
      <c r="AD10" s="36">
        <v>1404081</v>
      </c>
      <c r="AE10" s="37">
        <v>115135</v>
      </c>
      <c r="AF10" s="49">
        <v>0.5</v>
      </c>
      <c r="AG10" s="38">
        <f t="shared" si="15"/>
        <v>15.625135710253181</v>
      </c>
      <c r="AH10" s="38">
        <f t="shared" si="16"/>
        <v>1799</v>
      </c>
      <c r="AI10" s="38"/>
      <c r="AJ10" s="148">
        <v>8.1999999999999993</v>
      </c>
      <c r="AK10" s="149">
        <v>26.4</v>
      </c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>
      <c r="A11" s="22"/>
      <c r="B11" s="290"/>
      <c r="C11" s="41" t="str">
        <f t="shared" si="0"/>
        <v>HOJE EM DIA</v>
      </c>
      <c r="D11" s="42" t="str">
        <f t="shared" si="1"/>
        <v>SEG-SEX</v>
      </c>
      <c r="E11" s="42" t="str">
        <f t="shared" ref="E11:E46" si="17">IFERROR(VLOOKUP(C11,$Q:$S,3,0),"")</f>
        <v>10H00</v>
      </c>
      <c r="F11" s="25"/>
      <c r="G11" s="26"/>
      <c r="H11" s="106">
        <f t="shared" si="2"/>
        <v>11.8</v>
      </c>
      <c r="I11" s="106">
        <f t="shared" si="3"/>
        <v>40.6</v>
      </c>
      <c r="J11" s="28">
        <f t="shared" si="4"/>
        <v>165682</v>
      </c>
      <c r="K11" s="28">
        <f t="shared" si="5"/>
        <v>2142</v>
      </c>
      <c r="L11" s="29">
        <f t="shared" si="6"/>
        <v>12.928380874204802</v>
      </c>
      <c r="M11" s="29">
        <f t="shared" si="7"/>
        <v>12.928380874204802</v>
      </c>
      <c r="N11" s="4"/>
      <c r="O11" s="4"/>
      <c r="P11" s="315"/>
      <c r="Q11" s="43" t="s">
        <v>39</v>
      </c>
      <c r="R11" s="32" t="s">
        <v>35</v>
      </c>
      <c r="S11" s="44" t="s">
        <v>40</v>
      </c>
      <c r="T11" s="107">
        <f t="shared" si="8"/>
        <v>803.25</v>
      </c>
      <c r="U11" s="107">
        <f t="shared" si="9"/>
        <v>1071</v>
      </c>
      <c r="V11" s="145">
        <v>2142</v>
      </c>
      <c r="W11" s="107">
        <f t="shared" si="10"/>
        <v>3213</v>
      </c>
      <c r="X11" s="107">
        <f t="shared" si="11"/>
        <v>4284</v>
      </c>
      <c r="Y11" s="107">
        <f t="shared" si="12"/>
        <v>2142</v>
      </c>
      <c r="Z11" s="32">
        <f t="shared" si="13"/>
        <v>0</v>
      </c>
      <c r="AA11" s="32"/>
      <c r="AB11" s="32">
        <f t="shared" si="14"/>
        <v>0</v>
      </c>
      <c r="AD11" s="36">
        <v>1404081</v>
      </c>
      <c r="AE11" s="37">
        <v>165682</v>
      </c>
      <c r="AF11" s="49">
        <v>0.5</v>
      </c>
      <c r="AG11" s="38">
        <f t="shared" si="15"/>
        <v>12.928380874204802</v>
      </c>
      <c r="AH11" s="38">
        <f t="shared" si="16"/>
        <v>2142</v>
      </c>
      <c r="AI11" s="38"/>
      <c r="AJ11" s="148">
        <v>11.8</v>
      </c>
      <c r="AK11" s="149">
        <v>40.6</v>
      </c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>
      <c r="A12" s="22"/>
      <c r="B12" s="290"/>
      <c r="C12" s="23" t="str">
        <f t="shared" si="0"/>
        <v>BALANÇO GERAL SC (1)</v>
      </c>
      <c r="D12" s="24" t="str">
        <f t="shared" si="1"/>
        <v>SEG-SEX</v>
      </c>
      <c r="E12" s="24" t="str">
        <f t="shared" si="17"/>
        <v>11H50</v>
      </c>
      <c r="F12" s="25"/>
      <c r="G12" s="26"/>
      <c r="H12" s="106">
        <f t="shared" si="2"/>
        <v>22.1</v>
      </c>
      <c r="I12" s="106">
        <f t="shared" si="3"/>
        <v>47</v>
      </c>
      <c r="J12" s="28">
        <f t="shared" si="4"/>
        <v>310302</v>
      </c>
      <c r="K12" s="28">
        <f t="shared" si="5"/>
        <v>2725</v>
      </c>
      <c r="L12" s="29">
        <f t="shared" si="6"/>
        <v>8.7817674394622021</v>
      </c>
      <c r="M12" s="29">
        <f t="shared" si="7"/>
        <v>8.7817674394622021</v>
      </c>
      <c r="N12" s="4"/>
      <c r="O12" s="4"/>
      <c r="P12" s="315"/>
      <c r="Q12" s="43" t="s">
        <v>41</v>
      </c>
      <c r="R12" s="32" t="s">
        <v>35</v>
      </c>
      <c r="S12" s="44" t="s">
        <v>42</v>
      </c>
      <c r="T12" s="107">
        <f t="shared" si="8"/>
        <v>1021.875</v>
      </c>
      <c r="U12" s="107">
        <f t="shared" si="9"/>
        <v>1771.25</v>
      </c>
      <c r="V12" s="145">
        <v>2725</v>
      </c>
      <c r="W12" s="107">
        <f t="shared" si="10"/>
        <v>4087.5</v>
      </c>
      <c r="X12" s="107">
        <f t="shared" si="11"/>
        <v>5450</v>
      </c>
      <c r="Y12" s="107">
        <f t="shared" si="12"/>
        <v>2725</v>
      </c>
      <c r="Z12" s="32">
        <f t="shared" si="13"/>
        <v>0</v>
      </c>
      <c r="AA12" s="32"/>
      <c r="AB12" s="32">
        <f t="shared" si="14"/>
        <v>0</v>
      </c>
      <c r="AC12" s="114"/>
      <c r="AD12" s="36">
        <v>1404081</v>
      </c>
      <c r="AE12" s="37">
        <v>310302</v>
      </c>
      <c r="AF12" s="49">
        <v>0.65</v>
      </c>
      <c r="AG12" s="38">
        <f t="shared" si="15"/>
        <v>8.7817674394622021</v>
      </c>
      <c r="AH12" s="38">
        <f t="shared" si="16"/>
        <v>2725</v>
      </c>
      <c r="AI12" s="38"/>
      <c r="AJ12" s="148">
        <v>22.1</v>
      </c>
      <c r="AK12" s="149">
        <v>47</v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>
      <c r="A13" s="22"/>
      <c r="B13" s="290"/>
      <c r="C13" s="41"/>
      <c r="D13" s="24" t="str">
        <f t="shared" si="1"/>
        <v/>
      </c>
      <c r="E13" s="24" t="str">
        <f t="shared" si="17"/>
        <v/>
      </c>
      <c r="F13" s="25"/>
      <c r="G13" s="26"/>
      <c r="H13" s="106" t="str">
        <f t="shared" si="2"/>
        <v/>
      </c>
      <c r="I13" s="106" t="str">
        <f t="shared" si="3"/>
        <v/>
      </c>
      <c r="J13" s="28" t="str">
        <f t="shared" si="4"/>
        <v/>
      </c>
      <c r="K13" s="28" t="str">
        <f t="shared" si="5"/>
        <v/>
      </c>
      <c r="L13" s="116" t="str">
        <f>IFERROR(IF(1&lt;&gt;0,VLOOKUP(C13,Q:AI,9,0)/H13,0),"")</f>
        <v/>
      </c>
      <c r="M13" s="29" t="str">
        <f t="shared" si="7"/>
        <v/>
      </c>
      <c r="N13" s="4"/>
      <c r="O13" s="4"/>
      <c r="P13" s="315"/>
      <c r="Q13" s="43"/>
      <c r="R13" s="32"/>
      <c r="S13" s="44"/>
      <c r="T13" s="107"/>
      <c r="U13" s="107"/>
      <c r="V13" s="145"/>
      <c r="W13" s="107"/>
      <c r="X13" s="107"/>
      <c r="Y13" s="107"/>
      <c r="Z13" s="32"/>
      <c r="AA13" s="32"/>
      <c r="AB13" s="32"/>
      <c r="AC13" s="114"/>
      <c r="AD13" s="36"/>
      <c r="AE13" s="37"/>
      <c r="AF13" s="49"/>
      <c r="AG13" s="38"/>
      <c r="AH13" s="38" t="str">
        <f t="shared" si="16"/>
        <v/>
      </c>
      <c r="AI13" s="38"/>
      <c r="AJ13" s="148"/>
      <c r="AK13" s="149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>
      <c r="A14" s="22"/>
      <c r="B14" s="290"/>
      <c r="C14" s="23" t="str">
        <f t="shared" ref="C14:C46" si="18">Q14</f>
        <v>VER MAIS (2)</v>
      </c>
      <c r="D14" s="24" t="str">
        <f t="shared" si="1"/>
        <v>SEG-SEX</v>
      </c>
      <c r="E14" s="24" t="str">
        <f t="shared" si="17"/>
        <v>13H20</v>
      </c>
      <c r="F14" s="25"/>
      <c r="G14" s="26"/>
      <c r="H14" s="106">
        <f t="shared" si="2"/>
        <v>20</v>
      </c>
      <c r="I14" s="106">
        <f t="shared" si="3"/>
        <v>48.9</v>
      </c>
      <c r="J14" s="28">
        <f t="shared" si="4"/>
        <v>280816</v>
      </c>
      <c r="K14" s="28">
        <f t="shared" si="5"/>
        <v>2257</v>
      </c>
      <c r="L14" s="29">
        <f t="shared" ref="L14:L46" si="19">IFERROR(((K14*1000)/J14)-((K14*1000)/J14)*(G14/100),"")</f>
        <v>8.0372913224317699</v>
      </c>
      <c r="M14" s="29">
        <f t="shared" si="7"/>
        <v>8.0372913224317699</v>
      </c>
      <c r="N14" s="4"/>
      <c r="O14" s="4"/>
      <c r="P14" s="315"/>
      <c r="Q14" s="43" t="s">
        <v>45</v>
      </c>
      <c r="R14" s="32" t="s">
        <v>35</v>
      </c>
      <c r="S14" s="44" t="s">
        <v>44</v>
      </c>
      <c r="T14" s="107">
        <f t="shared" ref="T14:T42" si="20">IF(V14="","",(V14*0.375))</f>
        <v>846.375</v>
      </c>
      <c r="U14" s="107">
        <f t="shared" ref="U14:U46" si="21">IF(V14="","",(V14*AF14))</f>
        <v>1467.05</v>
      </c>
      <c r="V14" s="145">
        <v>2257</v>
      </c>
      <c r="W14" s="107">
        <f t="shared" ref="W14:W46" si="22">IF(V14="","",(V14*1.5))</f>
        <v>3385.5</v>
      </c>
      <c r="X14" s="107">
        <f t="shared" ref="X14:X46" si="23">IF(V14="","",(V14*2))</f>
        <v>4514</v>
      </c>
      <c r="Y14" s="107">
        <f t="shared" ref="Y14:Y41" si="24">IFERROR(VLOOKUP(Q14,$C$8:$K$52,9,0)-((VLOOKUP(Q14,$C$8:$G$52,5,0)/100)*VLOOKUP(Q14,$C$8:$K$52,9,0)),"")</f>
        <v>2257</v>
      </c>
      <c r="Z14" s="32">
        <f t="shared" ref="Z14:Z41" si="25">IFERROR(Y14*VLOOKUP(Q14,$C$8:$F$52,4,0),"")</f>
        <v>0</v>
      </c>
      <c r="AA14" s="32"/>
      <c r="AB14" s="32">
        <f t="shared" ref="AB14:AB32" si="26">IFERROR(IF(VLOOKUP(Q14,$C$8:$F$52,4,0)&lt;&gt;0,AE14*VLOOKUP(Q14,$C$8:$F$52,4,0),0),"")</f>
        <v>0</v>
      </c>
      <c r="AC14" s="114"/>
      <c r="AD14" s="36">
        <v>1404081</v>
      </c>
      <c r="AE14" s="37">
        <v>280816</v>
      </c>
      <c r="AF14" s="49">
        <v>0.65</v>
      </c>
      <c r="AG14" s="38">
        <f t="shared" ref="AG14:AG46" si="27">V14/AE14*1000</f>
        <v>8.0372913224317699</v>
      </c>
      <c r="AH14" s="38">
        <f t="shared" si="16"/>
        <v>2257</v>
      </c>
      <c r="AI14" s="38"/>
      <c r="AJ14" s="148">
        <v>20</v>
      </c>
      <c r="AK14" s="149">
        <v>48.9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>
      <c r="A15" s="22"/>
      <c r="B15" s="290"/>
      <c r="C15" s="23" t="str">
        <f t="shared" si="18"/>
        <v>A HORA DA VENENOSA (3)</v>
      </c>
      <c r="D15" s="24" t="str">
        <f t="shared" si="1"/>
        <v>SEG-SEX</v>
      </c>
      <c r="E15" s="24" t="str">
        <f t="shared" si="17"/>
        <v>14H00</v>
      </c>
      <c r="F15" s="25"/>
      <c r="G15" s="26"/>
      <c r="H15" s="106">
        <f t="shared" si="2"/>
        <v>12.7</v>
      </c>
      <c r="I15" s="106">
        <f t="shared" si="3"/>
        <v>37.799999999999997</v>
      </c>
      <c r="J15" s="28">
        <f t="shared" si="4"/>
        <v>178318</v>
      </c>
      <c r="K15" s="28">
        <f t="shared" si="5"/>
        <v>2309</v>
      </c>
      <c r="L15" s="29">
        <f t="shared" si="19"/>
        <v>12.948776904182417</v>
      </c>
      <c r="M15" s="29">
        <f t="shared" si="7"/>
        <v>12.948776904182417</v>
      </c>
      <c r="N15" s="4"/>
      <c r="O15" s="4"/>
      <c r="P15" s="315"/>
      <c r="Q15" s="43" t="s">
        <v>47</v>
      </c>
      <c r="R15" s="32" t="s">
        <v>35</v>
      </c>
      <c r="S15" s="44" t="s">
        <v>46</v>
      </c>
      <c r="T15" s="107">
        <f t="shared" si="20"/>
        <v>865.875</v>
      </c>
      <c r="U15" s="107">
        <f t="shared" si="21"/>
        <v>1500.8500000000001</v>
      </c>
      <c r="V15" s="145">
        <v>2309</v>
      </c>
      <c r="W15" s="107">
        <f t="shared" si="22"/>
        <v>3463.5</v>
      </c>
      <c r="X15" s="107">
        <f t="shared" si="23"/>
        <v>4618</v>
      </c>
      <c r="Y15" s="107">
        <f t="shared" si="24"/>
        <v>2309</v>
      </c>
      <c r="Z15" s="32">
        <f t="shared" si="25"/>
        <v>0</v>
      </c>
      <c r="AA15" s="32"/>
      <c r="AB15" s="32">
        <f t="shared" si="26"/>
        <v>0</v>
      </c>
      <c r="AC15" s="114"/>
      <c r="AD15" s="36">
        <v>1404081</v>
      </c>
      <c r="AE15" s="37">
        <v>178318</v>
      </c>
      <c r="AF15" s="49">
        <v>0.65</v>
      </c>
      <c r="AG15" s="38">
        <f t="shared" si="27"/>
        <v>12.948776904182415</v>
      </c>
      <c r="AH15" s="38">
        <f t="shared" si="16"/>
        <v>2309</v>
      </c>
      <c r="AI15" s="38"/>
      <c r="AJ15" s="148">
        <v>12.7</v>
      </c>
      <c r="AK15" s="149">
        <v>37.799999999999997</v>
      </c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>
      <c r="A16" s="22"/>
      <c r="B16" s="290"/>
      <c r="C16" s="50" t="str">
        <f t="shared" si="18"/>
        <v xml:space="preserve">NOVELA DA TARDE </v>
      </c>
      <c r="D16" s="42" t="str">
        <f t="shared" si="1"/>
        <v>SEG-SEX</v>
      </c>
      <c r="E16" s="42" t="str">
        <f t="shared" si="17"/>
        <v>15h30</v>
      </c>
      <c r="F16" s="25"/>
      <c r="G16" s="26"/>
      <c r="H16" s="106">
        <f t="shared" si="2"/>
        <v>12.2</v>
      </c>
      <c r="I16" s="106">
        <f t="shared" si="3"/>
        <v>36.700000000000003</v>
      </c>
      <c r="J16" s="28">
        <f t="shared" si="4"/>
        <v>171298</v>
      </c>
      <c r="K16" s="28">
        <f t="shared" si="5"/>
        <v>2833</v>
      </c>
      <c r="L16" s="29">
        <f t="shared" si="19"/>
        <v>16.538430104262748</v>
      </c>
      <c r="M16" s="29">
        <f t="shared" si="7"/>
        <v>16.538430104262748</v>
      </c>
      <c r="N16" s="4"/>
      <c r="O16" s="4"/>
      <c r="P16" s="315"/>
      <c r="Q16" s="43" t="s">
        <v>48</v>
      </c>
      <c r="R16" s="32" t="s">
        <v>35</v>
      </c>
      <c r="S16" s="44" t="s">
        <v>49</v>
      </c>
      <c r="T16" s="107">
        <f t="shared" si="20"/>
        <v>1062.375</v>
      </c>
      <c r="U16" s="107">
        <f t="shared" si="21"/>
        <v>1416.5</v>
      </c>
      <c r="V16" s="145">
        <v>2833</v>
      </c>
      <c r="W16" s="107">
        <f t="shared" si="22"/>
        <v>4249.5</v>
      </c>
      <c r="X16" s="107">
        <f t="shared" si="23"/>
        <v>5666</v>
      </c>
      <c r="Y16" s="107">
        <f t="shared" si="24"/>
        <v>2833</v>
      </c>
      <c r="Z16" s="32">
        <f t="shared" si="25"/>
        <v>0</v>
      </c>
      <c r="AA16" s="32"/>
      <c r="AB16" s="32">
        <f t="shared" si="26"/>
        <v>0</v>
      </c>
      <c r="AC16" s="51"/>
      <c r="AD16" s="36">
        <v>1404081</v>
      </c>
      <c r="AE16" s="37">
        <v>171298</v>
      </c>
      <c r="AF16" s="49">
        <v>0.5</v>
      </c>
      <c r="AG16" s="38">
        <f t="shared" si="27"/>
        <v>16.538430104262748</v>
      </c>
      <c r="AH16" s="38">
        <f t="shared" si="16"/>
        <v>2833</v>
      </c>
      <c r="AI16" s="38"/>
      <c r="AJ16" s="148">
        <v>12.2</v>
      </c>
      <c r="AK16" s="149">
        <v>36.700000000000003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>
      <c r="A17" s="22"/>
      <c r="B17" s="290"/>
      <c r="C17" s="41" t="str">
        <f t="shared" si="18"/>
        <v>CIDADE ALERTA NACIONAL</v>
      </c>
      <c r="D17" s="42" t="str">
        <f t="shared" si="1"/>
        <v>SEG-SEX</v>
      </c>
      <c r="E17" s="42" t="str">
        <f t="shared" si="17"/>
        <v>16h30</v>
      </c>
      <c r="F17" s="25"/>
      <c r="G17" s="26"/>
      <c r="H17" s="106">
        <f t="shared" si="2"/>
        <v>10.9</v>
      </c>
      <c r="I17" s="106">
        <f t="shared" si="3"/>
        <v>34.299999999999997</v>
      </c>
      <c r="J17" s="28">
        <f t="shared" si="4"/>
        <v>153045</v>
      </c>
      <c r="K17" s="28">
        <f t="shared" si="5"/>
        <v>2132</v>
      </c>
      <c r="L17" s="29">
        <f t="shared" si="19"/>
        <v>13.930543304256918</v>
      </c>
      <c r="M17" s="29">
        <f t="shared" si="7"/>
        <v>13.930543304256918</v>
      </c>
      <c r="N17" s="4"/>
      <c r="O17" s="4"/>
      <c r="P17" s="315"/>
      <c r="Q17" s="43" t="s">
        <v>50</v>
      </c>
      <c r="R17" s="32" t="s">
        <v>35</v>
      </c>
      <c r="S17" s="44" t="s">
        <v>51</v>
      </c>
      <c r="T17" s="107">
        <f t="shared" si="20"/>
        <v>799.5</v>
      </c>
      <c r="U17" s="107">
        <f t="shared" si="21"/>
        <v>1385.8</v>
      </c>
      <c r="V17" s="145">
        <v>2132</v>
      </c>
      <c r="W17" s="107">
        <f t="shared" si="22"/>
        <v>3198</v>
      </c>
      <c r="X17" s="107">
        <f t="shared" si="23"/>
        <v>4264</v>
      </c>
      <c r="Y17" s="107">
        <f t="shared" si="24"/>
        <v>2132</v>
      </c>
      <c r="Z17" s="32">
        <f t="shared" si="25"/>
        <v>0</v>
      </c>
      <c r="AA17" s="32"/>
      <c r="AB17" s="32">
        <f t="shared" si="26"/>
        <v>0</v>
      </c>
      <c r="AC17" s="51"/>
      <c r="AD17" s="36">
        <v>1404081</v>
      </c>
      <c r="AE17" s="37">
        <v>153045</v>
      </c>
      <c r="AF17" s="49">
        <v>0.65</v>
      </c>
      <c r="AG17" s="38">
        <f t="shared" si="27"/>
        <v>13.930543304256918</v>
      </c>
      <c r="AH17" s="38">
        <f t="shared" si="16"/>
        <v>2132</v>
      </c>
      <c r="AI17" s="38"/>
      <c r="AJ17" s="148">
        <v>10.9</v>
      </c>
      <c r="AK17" s="149">
        <v>34.299999999999997</v>
      </c>
      <c r="AL17" s="4"/>
      <c r="AM17" s="40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>
      <c r="A18" s="22"/>
      <c r="B18" s="290"/>
      <c r="C18" s="23" t="str">
        <f t="shared" si="18"/>
        <v>CIDADE ALERTA SC</v>
      </c>
      <c r="D18" s="24" t="str">
        <f t="shared" si="1"/>
        <v>SEG-SEX</v>
      </c>
      <c r="E18" s="24" t="str">
        <f t="shared" si="17"/>
        <v>18H00</v>
      </c>
      <c r="F18" s="25"/>
      <c r="G18" s="26"/>
      <c r="H18" s="106">
        <f t="shared" si="2"/>
        <v>9.1</v>
      </c>
      <c r="I18" s="106">
        <f t="shared" si="3"/>
        <v>22.2</v>
      </c>
      <c r="J18" s="28">
        <f t="shared" si="4"/>
        <v>121771</v>
      </c>
      <c r="K18" s="28">
        <f t="shared" si="5"/>
        <v>2050</v>
      </c>
      <c r="L18" s="29">
        <f t="shared" si="19"/>
        <v>16.834878583570802</v>
      </c>
      <c r="M18" s="29">
        <f t="shared" si="7"/>
        <v>16.834878583570802</v>
      </c>
      <c r="N18" s="4"/>
      <c r="O18" s="4"/>
      <c r="P18" s="315"/>
      <c r="Q18" s="43" t="s">
        <v>52</v>
      </c>
      <c r="R18" s="32" t="s">
        <v>35</v>
      </c>
      <c r="S18" s="44" t="s">
        <v>53</v>
      </c>
      <c r="T18" s="107">
        <f t="shared" si="20"/>
        <v>768.75</v>
      </c>
      <c r="U18" s="107">
        <f t="shared" si="21"/>
        <v>1332.5</v>
      </c>
      <c r="V18" s="145">
        <v>2050</v>
      </c>
      <c r="W18" s="107">
        <f t="shared" si="22"/>
        <v>3075</v>
      </c>
      <c r="X18" s="107">
        <f t="shared" si="23"/>
        <v>4100</v>
      </c>
      <c r="Y18" s="107">
        <f t="shared" si="24"/>
        <v>2050</v>
      </c>
      <c r="Z18" s="32">
        <f t="shared" si="25"/>
        <v>0</v>
      </c>
      <c r="AA18" s="32"/>
      <c r="AB18" s="32">
        <f t="shared" si="26"/>
        <v>0</v>
      </c>
      <c r="AC18" s="40"/>
      <c r="AD18" s="36">
        <v>1404081</v>
      </c>
      <c r="AE18" s="37">
        <v>121771</v>
      </c>
      <c r="AF18" s="49">
        <v>0.65</v>
      </c>
      <c r="AG18" s="38">
        <f t="shared" si="27"/>
        <v>16.834878583570799</v>
      </c>
      <c r="AH18" s="38">
        <f t="shared" si="16"/>
        <v>2050</v>
      </c>
      <c r="AI18" s="38"/>
      <c r="AJ18" s="148">
        <v>9.1</v>
      </c>
      <c r="AK18" s="149">
        <v>22.2</v>
      </c>
      <c r="AL18" s="4"/>
      <c r="AM18" s="4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5.75" customHeight="1">
      <c r="A19" s="22"/>
      <c r="B19" s="290"/>
      <c r="C19" s="23" t="str">
        <f t="shared" si="18"/>
        <v>ND NOTÍCIAS</v>
      </c>
      <c r="D19" s="24" t="str">
        <f t="shared" si="1"/>
        <v>SEG-SEX</v>
      </c>
      <c r="E19" s="24" t="str">
        <f t="shared" si="17"/>
        <v>19H00</v>
      </c>
      <c r="F19" s="25"/>
      <c r="G19" s="26"/>
      <c r="H19" s="106">
        <f t="shared" si="2"/>
        <v>10.9</v>
      </c>
      <c r="I19" s="106">
        <f t="shared" si="3"/>
        <v>21.8</v>
      </c>
      <c r="J19" s="28">
        <f t="shared" si="4"/>
        <v>153045</v>
      </c>
      <c r="K19" s="28">
        <f t="shared" si="5"/>
        <v>3517</v>
      </c>
      <c r="L19" s="29">
        <f t="shared" si="19"/>
        <v>22.980169231271848</v>
      </c>
      <c r="M19" s="29">
        <f t="shared" si="7"/>
        <v>22.980169231271848</v>
      </c>
      <c r="N19" s="4"/>
      <c r="O19" s="4"/>
      <c r="P19" s="315"/>
      <c r="Q19" s="43" t="s">
        <v>54</v>
      </c>
      <c r="R19" s="32" t="s">
        <v>35</v>
      </c>
      <c r="S19" s="44" t="s">
        <v>55</v>
      </c>
      <c r="T19" s="107">
        <f t="shared" si="20"/>
        <v>1318.875</v>
      </c>
      <c r="U19" s="107">
        <f t="shared" si="21"/>
        <v>2286.0500000000002</v>
      </c>
      <c r="V19" s="145">
        <v>3517</v>
      </c>
      <c r="W19" s="107">
        <f t="shared" si="22"/>
        <v>5275.5</v>
      </c>
      <c r="X19" s="107">
        <f t="shared" si="23"/>
        <v>7034</v>
      </c>
      <c r="Y19" s="107">
        <f t="shared" si="24"/>
        <v>3517</v>
      </c>
      <c r="Z19" s="32">
        <f t="shared" si="25"/>
        <v>0</v>
      </c>
      <c r="AA19" s="32"/>
      <c r="AB19" s="32">
        <f t="shared" si="26"/>
        <v>0</v>
      </c>
      <c r="AD19" s="36">
        <v>1404081</v>
      </c>
      <c r="AE19" s="37">
        <v>153045</v>
      </c>
      <c r="AF19" s="49">
        <v>0.65</v>
      </c>
      <c r="AG19" s="38">
        <f t="shared" si="27"/>
        <v>22.980169231271848</v>
      </c>
      <c r="AH19" s="38">
        <f t="shared" si="16"/>
        <v>3517</v>
      </c>
      <c r="AI19" s="38"/>
      <c r="AJ19" s="148">
        <v>10.9</v>
      </c>
      <c r="AK19" s="149">
        <v>21.8</v>
      </c>
      <c r="AL19" s="4"/>
      <c r="AM19" s="40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15.75" customHeight="1">
      <c r="A20" s="22"/>
      <c r="B20" s="290"/>
      <c r="C20" s="50" t="str">
        <f t="shared" si="18"/>
        <v>JORNAL DA RECORD</v>
      </c>
      <c r="D20" s="42" t="str">
        <f t="shared" si="1"/>
        <v>SEG-SEX</v>
      </c>
      <c r="E20" s="42" t="str">
        <f t="shared" si="17"/>
        <v>19h55</v>
      </c>
      <c r="F20" s="25"/>
      <c r="G20" s="26"/>
      <c r="H20" s="106">
        <f t="shared" si="2"/>
        <v>15.3</v>
      </c>
      <c r="I20" s="106">
        <f t="shared" si="3"/>
        <v>27.2</v>
      </c>
      <c r="J20" s="28">
        <f t="shared" si="4"/>
        <v>214824</v>
      </c>
      <c r="K20" s="28">
        <f t="shared" si="5"/>
        <v>5241</v>
      </c>
      <c r="L20" s="29">
        <f t="shared" si="19"/>
        <v>24.396715450787621</v>
      </c>
      <c r="M20" s="29">
        <f t="shared" si="7"/>
        <v>24.396715450787621</v>
      </c>
      <c r="N20" s="4"/>
      <c r="O20" s="4"/>
      <c r="P20" s="315"/>
      <c r="Q20" s="43" t="s">
        <v>56</v>
      </c>
      <c r="R20" s="32" t="s">
        <v>35</v>
      </c>
      <c r="S20" s="44" t="s">
        <v>57</v>
      </c>
      <c r="T20" s="107">
        <f t="shared" si="20"/>
        <v>1965.375</v>
      </c>
      <c r="U20" s="107">
        <f t="shared" si="21"/>
        <v>3406.65</v>
      </c>
      <c r="V20" s="145">
        <v>5241</v>
      </c>
      <c r="W20" s="107">
        <f t="shared" si="22"/>
        <v>7861.5</v>
      </c>
      <c r="X20" s="107">
        <f t="shared" si="23"/>
        <v>10482</v>
      </c>
      <c r="Y20" s="107">
        <f t="shared" si="24"/>
        <v>5241</v>
      </c>
      <c r="Z20" s="32">
        <f t="shared" si="25"/>
        <v>0</v>
      </c>
      <c r="AA20" s="32"/>
      <c r="AB20" s="32">
        <f t="shared" si="26"/>
        <v>0</v>
      </c>
      <c r="AD20" s="36">
        <v>1404081</v>
      </c>
      <c r="AE20" s="37">
        <v>214824</v>
      </c>
      <c r="AF20" s="49">
        <v>0.65</v>
      </c>
      <c r="AG20" s="38">
        <f t="shared" si="27"/>
        <v>24.396715450787621</v>
      </c>
      <c r="AH20" s="38">
        <f t="shared" si="16"/>
        <v>5241</v>
      </c>
      <c r="AI20" s="38"/>
      <c r="AJ20" s="148">
        <v>15.3</v>
      </c>
      <c r="AK20" s="149">
        <v>27.2</v>
      </c>
      <c r="AL20" s="4"/>
      <c r="AM20" s="40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15.75" customHeight="1">
      <c r="A21" s="22"/>
      <c r="B21" s="290"/>
      <c r="C21" s="50" t="str">
        <f t="shared" si="18"/>
        <v xml:space="preserve">NOVELA 3 </v>
      </c>
      <c r="D21" s="42" t="str">
        <f t="shared" si="1"/>
        <v>SEG-SEX</v>
      </c>
      <c r="E21" s="42" t="str">
        <f t="shared" si="17"/>
        <v>21H00</v>
      </c>
      <c r="F21" s="25"/>
      <c r="G21" s="26"/>
      <c r="H21" s="106">
        <f t="shared" si="2"/>
        <v>13.6</v>
      </c>
      <c r="I21" s="106">
        <f t="shared" si="3"/>
        <v>22.1</v>
      </c>
      <c r="J21" s="28">
        <f t="shared" si="4"/>
        <v>190955</v>
      </c>
      <c r="K21" s="28">
        <f t="shared" si="5"/>
        <v>3574</v>
      </c>
      <c r="L21" s="29">
        <f t="shared" si="19"/>
        <v>18.716451519991622</v>
      </c>
      <c r="M21" s="29">
        <f t="shared" si="7"/>
        <v>18.716451519991622</v>
      </c>
      <c r="N21" s="4"/>
      <c r="O21" s="4"/>
      <c r="P21" s="315"/>
      <c r="Q21" s="43" t="s">
        <v>58</v>
      </c>
      <c r="R21" s="32" t="s">
        <v>35</v>
      </c>
      <c r="S21" s="44" t="s">
        <v>59</v>
      </c>
      <c r="T21" s="107">
        <f t="shared" si="20"/>
        <v>1340.25</v>
      </c>
      <c r="U21" s="107">
        <f t="shared" si="21"/>
        <v>2323.1</v>
      </c>
      <c r="V21" s="145">
        <v>3574</v>
      </c>
      <c r="W21" s="107">
        <f t="shared" si="22"/>
        <v>5361</v>
      </c>
      <c r="X21" s="107">
        <f t="shared" si="23"/>
        <v>7148</v>
      </c>
      <c r="Y21" s="107">
        <f t="shared" si="24"/>
        <v>3574</v>
      </c>
      <c r="Z21" s="32">
        <f t="shared" si="25"/>
        <v>0</v>
      </c>
      <c r="AA21" s="32"/>
      <c r="AB21" s="32">
        <f t="shared" si="26"/>
        <v>0</v>
      </c>
      <c r="AC21" s="40"/>
      <c r="AD21" s="36">
        <v>1404081</v>
      </c>
      <c r="AE21" s="37">
        <v>190955</v>
      </c>
      <c r="AF21" s="49">
        <v>0.65</v>
      </c>
      <c r="AG21" s="38">
        <f t="shared" si="27"/>
        <v>18.716451519991622</v>
      </c>
      <c r="AH21" s="38">
        <f t="shared" si="16"/>
        <v>3574</v>
      </c>
      <c r="AI21" s="38"/>
      <c r="AJ21" s="148">
        <v>13.6</v>
      </c>
      <c r="AK21" s="149">
        <v>22.1</v>
      </c>
      <c r="AL21" s="40"/>
      <c r="AM21" s="40"/>
      <c r="AN21" s="40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5.75" customHeight="1">
      <c r="A22" s="22"/>
      <c r="B22" s="290"/>
      <c r="C22" s="50" t="str">
        <f t="shared" si="18"/>
        <v xml:space="preserve">NOVELA 22HS </v>
      </c>
      <c r="D22" s="42" t="str">
        <f t="shared" si="1"/>
        <v>SEG-SEX</v>
      </c>
      <c r="E22" s="42" t="str">
        <f t="shared" si="17"/>
        <v>21H45</v>
      </c>
      <c r="F22" s="25"/>
      <c r="G22" s="26"/>
      <c r="H22" s="106">
        <f t="shared" si="2"/>
        <v>13.6</v>
      </c>
      <c r="I22" s="106">
        <f t="shared" si="3"/>
        <v>22.1</v>
      </c>
      <c r="J22" s="28">
        <f t="shared" si="4"/>
        <v>190955</v>
      </c>
      <c r="K22" s="28">
        <f t="shared" si="5"/>
        <v>2804</v>
      </c>
      <c r="L22" s="29">
        <f t="shared" si="19"/>
        <v>14.684087874106465</v>
      </c>
      <c r="M22" s="29">
        <f t="shared" si="7"/>
        <v>14.684087874106465</v>
      </c>
      <c r="N22" s="4"/>
      <c r="O22" s="4"/>
      <c r="P22" s="315"/>
      <c r="Q22" s="43" t="s">
        <v>60</v>
      </c>
      <c r="R22" s="32" t="s">
        <v>35</v>
      </c>
      <c r="S22" s="44" t="s">
        <v>61</v>
      </c>
      <c r="T22" s="107">
        <f t="shared" si="20"/>
        <v>1051.5</v>
      </c>
      <c r="U22" s="107">
        <f t="shared" si="21"/>
        <v>1822.6000000000001</v>
      </c>
      <c r="V22" s="145">
        <v>2804</v>
      </c>
      <c r="W22" s="107">
        <f t="shared" si="22"/>
        <v>4206</v>
      </c>
      <c r="X22" s="107">
        <f t="shared" si="23"/>
        <v>5608</v>
      </c>
      <c r="Y22" s="107">
        <f t="shared" si="24"/>
        <v>2804</v>
      </c>
      <c r="Z22" s="32">
        <f t="shared" si="25"/>
        <v>0</v>
      </c>
      <c r="AA22" s="32"/>
      <c r="AB22" s="32">
        <f t="shared" si="26"/>
        <v>0</v>
      </c>
      <c r="AC22" s="40"/>
      <c r="AD22" s="36">
        <v>1404081</v>
      </c>
      <c r="AE22" s="37">
        <v>190955</v>
      </c>
      <c r="AF22" s="49">
        <v>0.65</v>
      </c>
      <c r="AG22" s="38">
        <f t="shared" si="27"/>
        <v>14.684087874106465</v>
      </c>
      <c r="AH22" s="38">
        <f t="shared" si="16"/>
        <v>2804</v>
      </c>
      <c r="AI22" s="38"/>
      <c r="AJ22" s="148">
        <v>13.6</v>
      </c>
      <c r="AK22" s="149">
        <v>22.1</v>
      </c>
      <c r="AL22" s="40"/>
      <c r="AM22" s="40"/>
      <c r="AN22" s="40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5.75" customHeight="1">
      <c r="A23" s="22"/>
      <c r="B23" s="290"/>
      <c r="C23" s="50" t="str">
        <f t="shared" si="18"/>
        <v>SUPER TELA</v>
      </c>
      <c r="D23" s="42" t="str">
        <f t="shared" si="1"/>
        <v>SEX</v>
      </c>
      <c r="E23" s="42" t="str">
        <f t="shared" si="17"/>
        <v>23H15</v>
      </c>
      <c r="F23" s="25"/>
      <c r="G23" s="26"/>
      <c r="H23" s="106">
        <f t="shared" si="2"/>
        <v>12</v>
      </c>
      <c r="I23" s="106">
        <f t="shared" si="3"/>
        <v>27.2</v>
      </c>
      <c r="J23" s="28">
        <f t="shared" si="4"/>
        <v>168490</v>
      </c>
      <c r="K23" s="28">
        <f t="shared" si="5"/>
        <v>1912</v>
      </c>
      <c r="L23" s="29">
        <f t="shared" si="19"/>
        <v>11.347854472075493</v>
      </c>
      <c r="M23" s="29">
        <f t="shared" si="7"/>
        <v>11.347854472075493</v>
      </c>
      <c r="N23" s="4"/>
      <c r="O23" s="4"/>
      <c r="P23" s="315"/>
      <c r="Q23" s="43" t="s">
        <v>62</v>
      </c>
      <c r="R23" s="32" t="s">
        <v>63</v>
      </c>
      <c r="S23" s="44" t="s">
        <v>64</v>
      </c>
      <c r="T23" s="107">
        <f t="shared" si="20"/>
        <v>717</v>
      </c>
      <c r="U23" s="107">
        <f t="shared" si="21"/>
        <v>1242.8</v>
      </c>
      <c r="V23" s="145">
        <v>1912</v>
      </c>
      <c r="W23" s="107">
        <f t="shared" si="22"/>
        <v>2868</v>
      </c>
      <c r="X23" s="107">
        <f t="shared" si="23"/>
        <v>3824</v>
      </c>
      <c r="Y23" s="107">
        <f t="shared" si="24"/>
        <v>1912</v>
      </c>
      <c r="Z23" s="32">
        <f t="shared" si="25"/>
        <v>0</v>
      </c>
      <c r="AA23" s="32"/>
      <c r="AB23" s="32">
        <f t="shared" si="26"/>
        <v>0</v>
      </c>
      <c r="AC23" s="4"/>
      <c r="AD23" s="36">
        <v>1404081</v>
      </c>
      <c r="AE23" s="37">
        <v>168490</v>
      </c>
      <c r="AF23" s="49">
        <v>0.65</v>
      </c>
      <c r="AG23" s="38">
        <f t="shared" si="27"/>
        <v>11.347854472075495</v>
      </c>
      <c r="AH23" s="38">
        <f t="shared" si="16"/>
        <v>1912</v>
      </c>
      <c r="AI23" s="38"/>
      <c r="AJ23" s="148">
        <v>12</v>
      </c>
      <c r="AK23" s="149">
        <v>27.2</v>
      </c>
      <c r="AL23" s="4"/>
      <c r="AM23" s="40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15.75" customHeight="1">
      <c r="A24" s="22"/>
      <c r="B24" s="290"/>
      <c r="C24" s="50" t="str">
        <f t="shared" si="18"/>
        <v>A FAZENDA</v>
      </c>
      <c r="D24" s="42" t="str">
        <f t="shared" si="1"/>
        <v>SEG-DOM</v>
      </c>
      <c r="E24" s="42" t="str">
        <f t="shared" si="17"/>
        <v>22H45</v>
      </c>
      <c r="F24" s="25"/>
      <c r="G24" s="26"/>
      <c r="H24" s="106">
        <f t="shared" si="2"/>
        <v>10.9</v>
      </c>
      <c r="I24" s="106">
        <f t="shared" si="3"/>
        <v>30.6</v>
      </c>
      <c r="J24" s="28">
        <f t="shared" si="4"/>
        <v>153045</v>
      </c>
      <c r="K24" s="28">
        <f t="shared" si="5"/>
        <v>3510</v>
      </c>
      <c r="L24" s="29">
        <f t="shared" si="19"/>
        <v>22.934431049691266</v>
      </c>
      <c r="M24" s="29">
        <f t="shared" si="7"/>
        <v>22.934431049691266</v>
      </c>
      <c r="N24" s="4"/>
      <c r="O24" s="4"/>
      <c r="P24" s="315"/>
      <c r="Q24" s="43" t="s">
        <v>65</v>
      </c>
      <c r="R24" s="32" t="s">
        <v>66</v>
      </c>
      <c r="S24" s="44" t="s">
        <v>67</v>
      </c>
      <c r="T24" s="107">
        <f t="shared" si="20"/>
        <v>1316.25</v>
      </c>
      <c r="U24" s="107">
        <f t="shared" si="21"/>
        <v>2281.5</v>
      </c>
      <c r="V24" s="145">
        <v>3510</v>
      </c>
      <c r="W24" s="107">
        <f t="shared" si="22"/>
        <v>5265</v>
      </c>
      <c r="X24" s="107">
        <f t="shared" si="23"/>
        <v>7020</v>
      </c>
      <c r="Y24" s="107">
        <f t="shared" si="24"/>
        <v>3510</v>
      </c>
      <c r="Z24" s="32">
        <f t="shared" si="25"/>
        <v>0</v>
      </c>
      <c r="AA24" s="32"/>
      <c r="AB24" s="32">
        <f t="shared" si="26"/>
        <v>0</v>
      </c>
      <c r="AC24" s="4"/>
      <c r="AD24" s="36">
        <v>1404081</v>
      </c>
      <c r="AE24" s="37">
        <v>153045</v>
      </c>
      <c r="AF24" s="49">
        <v>0.65</v>
      </c>
      <c r="AG24" s="38">
        <f t="shared" si="27"/>
        <v>22.934431049691266</v>
      </c>
      <c r="AH24" s="38">
        <f t="shared" si="16"/>
        <v>3510</v>
      </c>
      <c r="AI24" s="38"/>
      <c r="AJ24" s="148">
        <v>10.9</v>
      </c>
      <c r="AK24" s="149">
        <v>30.6</v>
      </c>
      <c r="AL24" s="4"/>
      <c r="AM24" s="40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5.75" customHeight="1">
      <c r="A25" s="22"/>
      <c r="B25" s="320"/>
      <c r="C25" s="50" t="str">
        <f t="shared" si="18"/>
        <v>SÉRIE PREMIUM</v>
      </c>
      <c r="D25" s="42" t="str">
        <f t="shared" si="1"/>
        <v>SEG-QUI</v>
      </c>
      <c r="E25" s="42" t="str">
        <f t="shared" si="17"/>
        <v>00h00</v>
      </c>
      <c r="F25" s="25"/>
      <c r="G25" s="26"/>
      <c r="H25" s="106">
        <f t="shared" si="2"/>
        <v>10.9</v>
      </c>
      <c r="I25" s="106">
        <f t="shared" si="3"/>
        <v>30.6</v>
      </c>
      <c r="J25" s="28">
        <f t="shared" si="4"/>
        <v>153045</v>
      </c>
      <c r="K25" s="28">
        <f t="shared" si="5"/>
        <v>1711</v>
      </c>
      <c r="L25" s="29">
        <f t="shared" si="19"/>
        <v>11.179718383481982</v>
      </c>
      <c r="M25" s="29">
        <f t="shared" si="7"/>
        <v>11.179718383481982</v>
      </c>
      <c r="N25" s="4"/>
      <c r="O25" s="4"/>
      <c r="P25" s="318"/>
      <c r="Q25" s="43" t="s">
        <v>68</v>
      </c>
      <c r="R25" s="32" t="s">
        <v>137</v>
      </c>
      <c r="S25" s="44" t="s">
        <v>70</v>
      </c>
      <c r="T25" s="107">
        <f t="shared" si="20"/>
        <v>641.625</v>
      </c>
      <c r="U25" s="107">
        <f t="shared" si="21"/>
        <v>1112.1500000000001</v>
      </c>
      <c r="V25" s="145">
        <v>1711</v>
      </c>
      <c r="W25" s="107">
        <f t="shared" si="22"/>
        <v>2566.5</v>
      </c>
      <c r="X25" s="107">
        <f t="shared" si="23"/>
        <v>3422</v>
      </c>
      <c r="Y25" s="107">
        <f t="shared" si="24"/>
        <v>1711</v>
      </c>
      <c r="Z25" s="32">
        <f t="shared" si="25"/>
        <v>0</v>
      </c>
      <c r="AA25" s="32"/>
      <c r="AB25" s="32">
        <f t="shared" si="26"/>
        <v>0</v>
      </c>
      <c r="AC25" s="51"/>
      <c r="AD25" s="36">
        <v>1404081</v>
      </c>
      <c r="AE25" s="37">
        <v>153045</v>
      </c>
      <c r="AF25" s="49">
        <v>0.65</v>
      </c>
      <c r="AG25" s="38">
        <f t="shared" si="27"/>
        <v>11.179718383481982</v>
      </c>
      <c r="AH25" s="38">
        <f t="shared" si="16"/>
        <v>1711</v>
      </c>
      <c r="AI25" s="38"/>
      <c r="AJ25" s="148">
        <v>10.9</v>
      </c>
      <c r="AK25" s="149">
        <v>30.6</v>
      </c>
      <c r="AL25" s="4"/>
      <c r="AM25" s="40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15" customHeight="1">
      <c r="A26" s="22"/>
      <c r="B26" s="329" t="s">
        <v>71</v>
      </c>
      <c r="C26" s="50" t="str">
        <f t="shared" si="18"/>
        <v>BRASIL CAMINHONEIRO</v>
      </c>
      <c r="D26" s="42" t="str">
        <f t="shared" si="1"/>
        <v>SÁB</v>
      </c>
      <c r="E26" s="42" t="str">
        <f t="shared" si="17"/>
        <v>07H00</v>
      </c>
      <c r="F26" s="25"/>
      <c r="G26" s="26"/>
      <c r="H26" s="106">
        <f t="shared" si="2"/>
        <v>19</v>
      </c>
      <c r="I26" s="106">
        <f t="shared" si="3"/>
        <v>25.9</v>
      </c>
      <c r="J26" s="28">
        <f t="shared" si="4"/>
        <v>266775</v>
      </c>
      <c r="K26" s="28">
        <f t="shared" si="5"/>
        <v>1529</v>
      </c>
      <c r="L26" s="29">
        <f t="shared" si="19"/>
        <v>5.7314216099709494</v>
      </c>
      <c r="M26" s="29">
        <f t="shared" si="7"/>
        <v>5.7314216099709494</v>
      </c>
      <c r="N26" s="4"/>
      <c r="O26" s="4"/>
      <c r="P26" s="335" t="s">
        <v>71</v>
      </c>
      <c r="Q26" s="43" t="s">
        <v>72</v>
      </c>
      <c r="R26" s="44" t="s">
        <v>73</v>
      </c>
      <c r="S26" s="44" t="s">
        <v>74</v>
      </c>
      <c r="T26" s="107">
        <f t="shared" si="20"/>
        <v>573.375</v>
      </c>
      <c r="U26" s="107">
        <f t="shared" si="21"/>
        <v>764.5</v>
      </c>
      <c r="V26" s="145">
        <v>1529</v>
      </c>
      <c r="W26" s="107">
        <f t="shared" si="22"/>
        <v>2293.5</v>
      </c>
      <c r="X26" s="107">
        <f t="shared" si="23"/>
        <v>3058</v>
      </c>
      <c r="Y26" s="107">
        <f t="shared" si="24"/>
        <v>1529</v>
      </c>
      <c r="Z26" s="32">
        <f t="shared" si="25"/>
        <v>0</v>
      </c>
      <c r="AA26" s="32"/>
      <c r="AB26" s="32">
        <f t="shared" si="26"/>
        <v>0</v>
      </c>
      <c r="AD26" s="36">
        <v>1404081</v>
      </c>
      <c r="AE26" s="37">
        <v>266775</v>
      </c>
      <c r="AF26" s="47">
        <v>0.5</v>
      </c>
      <c r="AG26" s="38">
        <f t="shared" si="27"/>
        <v>5.7314216099709494</v>
      </c>
      <c r="AH26" s="38">
        <f t="shared" si="16"/>
        <v>1529</v>
      </c>
      <c r="AI26" s="38"/>
      <c r="AJ26" s="148">
        <v>19</v>
      </c>
      <c r="AK26" s="149">
        <v>25.9</v>
      </c>
      <c r="AL26" s="4"/>
      <c r="AM26" s="40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15" customHeight="1">
      <c r="A27" s="22"/>
      <c r="B27" s="325"/>
      <c r="C27" s="50" t="str">
        <f t="shared" si="18"/>
        <v>FALA BRASIL - EDIÇÃO DE SÁBADO</v>
      </c>
      <c r="D27" s="42" t="str">
        <f t="shared" si="1"/>
        <v>SÁB</v>
      </c>
      <c r="E27" s="42" t="str">
        <f t="shared" si="17"/>
        <v>07H30</v>
      </c>
      <c r="F27" s="25"/>
      <c r="G27" s="26"/>
      <c r="H27" s="106">
        <f t="shared" si="2"/>
        <v>19</v>
      </c>
      <c r="I27" s="106">
        <f t="shared" si="3"/>
        <v>25.9</v>
      </c>
      <c r="J27" s="28">
        <f t="shared" si="4"/>
        <v>266775</v>
      </c>
      <c r="K27" s="28">
        <f t="shared" si="5"/>
        <v>1697</v>
      </c>
      <c r="L27" s="29">
        <f t="shared" si="19"/>
        <v>6.361165776403336</v>
      </c>
      <c r="M27" s="29">
        <f t="shared" si="7"/>
        <v>6.361165776403336</v>
      </c>
      <c r="N27" s="4"/>
      <c r="O27" s="4"/>
      <c r="P27" s="336"/>
      <c r="Q27" s="43" t="s">
        <v>75</v>
      </c>
      <c r="R27" s="44" t="s">
        <v>73</v>
      </c>
      <c r="S27" s="44" t="s">
        <v>76</v>
      </c>
      <c r="T27" s="107">
        <f t="shared" si="20"/>
        <v>636.375</v>
      </c>
      <c r="U27" s="107">
        <f t="shared" si="21"/>
        <v>848.5</v>
      </c>
      <c r="V27" s="145">
        <v>1697</v>
      </c>
      <c r="W27" s="107">
        <f t="shared" si="22"/>
        <v>2545.5</v>
      </c>
      <c r="X27" s="107">
        <f t="shared" si="23"/>
        <v>3394</v>
      </c>
      <c r="Y27" s="107">
        <f t="shared" si="24"/>
        <v>1697</v>
      </c>
      <c r="Z27" s="32">
        <f t="shared" si="25"/>
        <v>0</v>
      </c>
      <c r="AA27" s="32"/>
      <c r="AB27" s="32">
        <f t="shared" si="26"/>
        <v>0</v>
      </c>
      <c r="AC27" s="51"/>
      <c r="AD27" s="36">
        <v>1404081</v>
      </c>
      <c r="AE27" s="37">
        <v>266775</v>
      </c>
      <c r="AF27" s="47">
        <v>0.5</v>
      </c>
      <c r="AG27" s="38">
        <f t="shared" si="27"/>
        <v>6.361165776403336</v>
      </c>
      <c r="AH27" s="38">
        <f t="shared" si="16"/>
        <v>1697</v>
      </c>
      <c r="AI27" s="38"/>
      <c r="AJ27" s="148">
        <v>19</v>
      </c>
      <c r="AK27" s="149">
        <v>25.9</v>
      </c>
      <c r="AL27" s="4"/>
      <c r="AM27" s="40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15" customHeight="1">
      <c r="A28" s="22"/>
      <c r="B28" s="325"/>
      <c r="C28" s="52" t="str">
        <f t="shared" si="18"/>
        <v>BALANÇO GERAL SC - ED SÁBADO - ESTADUAL (1)</v>
      </c>
      <c r="D28" s="24" t="str">
        <f t="shared" si="1"/>
        <v>SÁB</v>
      </c>
      <c r="E28" s="24" t="str">
        <f t="shared" si="17"/>
        <v>12H00</v>
      </c>
      <c r="F28" s="25"/>
      <c r="G28" s="26"/>
      <c r="H28" s="106">
        <f t="shared" si="2"/>
        <v>19</v>
      </c>
      <c r="I28" s="106">
        <f t="shared" si="3"/>
        <v>25.9</v>
      </c>
      <c r="J28" s="28">
        <f t="shared" si="4"/>
        <v>266775</v>
      </c>
      <c r="K28" s="28">
        <f t="shared" si="5"/>
        <v>2725</v>
      </c>
      <c r="L28" s="29">
        <f t="shared" si="19"/>
        <v>10.21460031862056</v>
      </c>
      <c r="M28" s="29">
        <f t="shared" si="7"/>
        <v>10.21460031862056</v>
      </c>
      <c r="N28" s="4"/>
      <c r="O28" s="4"/>
      <c r="P28" s="336"/>
      <c r="Q28" s="43" t="s">
        <v>77</v>
      </c>
      <c r="R28" s="44" t="s">
        <v>73</v>
      </c>
      <c r="S28" s="44" t="s">
        <v>78</v>
      </c>
      <c r="T28" s="107">
        <f t="shared" si="20"/>
        <v>1021.875</v>
      </c>
      <c r="U28" s="107">
        <f t="shared" si="21"/>
        <v>1771.25</v>
      </c>
      <c r="V28" s="145">
        <v>2725</v>
      </c>
      <c r="W28" s="107">
        <f t="shared" si="22"/>
        <v>4087.5</v>
      </c>
      <c r="X28" s="107">
        <f t="shared" si="23"/>
        <v>5450</v>
      </c>
      <c r="Y28" s="107">
        <f t="shared" si="24"/>
        <v>2725</v>
      </c>
      <c r="Z28" s="32">
        <f t="shared" si="25"/>
        <v>0</v>
      </c>
      <c r="AA28" s="32"/>
      <c r="AB28" s="32">
        <f t="shared" si="26"/>
        <v>0</v>
      </c>
      <c r="AD28" s="36">
        <v>1404081</v>
      </c>
      <c r="AE28" s="37">
        <v>266775</v>
      </c>
      <c r="AF28" s="49">
        <v>0.65</v>
      </c>
      <c r="AG28" s="38">
        <f t="shared" si="27"/>
        <v>10.214600318620562</v>
      </c>
      <c r="AH28" s="38">
        <f t="shared" si="16"/>
        <v>2725</v>
      </c>
      <c r="AI28" s="38"/>
      <c r="AJ28" s="148">
        <v>19</v>
      </c>
      <c r="AK28" s="149">
        <v>25.9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15.75" customHeight="1">
      <c r="A29" s="22"/>
      <c r="B29" s="325"/>
      <c r="C29" s="52" t="str">
        <f t="shared" si="18"/>
        <v>CLUBE DA BOLA</v>
      </c>
      <c r="D29" s="24" t="str">
        <f t="shared" si="1"/>
        <v>SÁB</v>
      </c>
      <c r="E29" s="24" t="str">
        <f t="shared" si="17"/>
        <v>13H30</v>
      </c>
      <c r="F29" s="25"/>
      <c r="G29" s="26"/>
      <c r="H29" s="106">
        <f t="shared" si="2"/>
        <v>19</v>
      </c>
      <c r="I29" s="106">
        <f t="shared" si="3"/>
        <v>25.9</v>
      </c>
      <c r="J29" s="28">
        <f t="shared" si="4"/>
        <v>266775</v>
      </c>
      <c r="K29" s="28">
        <f t="shared" si="5"/>
        <v>2542</v>
      </c>
      <c r="L29" s="29">
        <f t="shared" si="19"/>
        <v>9.5286289944709957</v>
      </c>
      <c r="M29" s="29">
        <f t="shared" si="7"/>
        <v>9.5286289944709957</v>
      </c>
      <c r="N29" s="4"/>
      <c r="O29" s="4"/>
      <c r="P29" s="336"/>
      <c r="Q29" s="43" t="s">
        <v>79</v>
      </c>
      <c r="R29" s="44" t="s">
        <v>73</v>
      </c>
      <c r="S29" s="44" t="s">
        <v>80</v>
      </c>
      <c r="T29" s="107">
        <f t="shared" si="20"/>
        <v>953.25</v>
      </c>
      <c r="U29" s="107">
        <f t="shared" si="21"/>
        <v>1652.3</v>
      </c>
      <c r="V29" s="145">
        <v>2542</v>
      </c>
      <c r="W29" s="107">
        <f t="shared" si="22"/>
        <v>3813</v>
      </c>
      <c r="X29" s="107">
        <f t="shared" si="23"/>
        <v>5084</v>
      </c>
      <c r="Y29" s="107">
        <f t="shared" si="24"/>
        <v>2542</v>
      </c>
      <c r="Z29" s="32">
        <f t="shared" si="25"/>
        <v>0</v>
      </c>
      <c r="AA29" s="32"/>
      <c r="AB29" s="32">
        <f t="shared" si="26"/>
        <v>0</v>
      </c>
      <c r="AD29" s="36">
        <v>1404081</v>
      </c>
      <c r="AE29" s="37">
        <v>266775</v>
      </c>
      <c r="AF29" s="49">
        <v>0.65</v>
      </c>
      <c r="AG29" s="38">
        <f t="shared" si="27"/>
        <v>9.5286289944709957</v>
      </c>
      <c r="AH29" s="38">
        <f t="shared" si="16"/>
        <v>2542</v>
      </c>
      <c r="AI29" s="38"/>
      <c r="AJ29" s="148">
        <v>19</v>
      </c>
      <c r="AK29" s="149">
        <v>25.9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5.75" customHeight="1">
      <c r="A30" s="22"/>
      <c r="B30" s="325"/>
      <c r="C30" s="53" t="str">
        <f t="shared" si="18"/>
        <v>CINE AVENTURA</v>
      </c>
      <c r="D30" s="42" t="str">
        <f t="shared" si="1"/>
        <v>SÁB</v>
      </c>
      <c r="E30" s="42" t="str">
        <f t="shared" si="17"/>
        <v>15H00</v>
      </c>
      <c r="F30" s="25"/>
      <c r="G30" s="26"/>
      <c r="H30" s="106">
        <f t="shared" si="2"/>
        <v>19</v>
      </c>
      <c r="I30" s="106">
        <f t="shared" si="3"/>
        <v>25.9</v>
      </c>
      <c r="J30" s="28">
        <f t="shared" si="4"/>
        <v>266775</v>
      </c>
      <c r="K30" s="28">
        <f t="shared" si="5"/>
        <v>1142</v>
      </c>
      <c r="L30" s="29">
        <f t="shared" si="19"/>
        <v>4.280760940867772</v>
      </c>
      <c r="M30" s="29">
        <f t="shared" si="7"/>
        <v>4.280760940867772</v>
      </c>
      <c r="N30" s="4"/>
      <c r="O30" s="4"/>
      <c r="P30" s="336"/>
      <c r="Q30" s="54" t="s">
        <v>81</v>
      </c>
      <c r="R30" s="44" t="s">
        <v>73</v>
      </c>
      <c r="S30" s="44" t="s">
        <v>82</v>
      </c>
      <c r="T30" s="107">
        <f t="shared" si="20"/>
        <v>428.25</v>
      </c>
      <c r="U30" s="107">
        <f t="shared" si="21"/>
        <v>742.30000000000007</v>
      </c>
      <c r="V30" s="145">
        <v>1142</v>
      </c>
      <c r="W30" s="107">
        <f t="shared" si="22"/>
        <v>1713</v>
      </c>
      <c r="X30" s="107">
        <f t="shared" si="23"/>
        <v>2284</v>
      </c>
      <c r="Y30" s="107">
        <f t="shared" si="24"/>
        <v>1142</v>
      </c>
      <c r="Z30" s="32">
        <f t="shared" si="25"/>
        <v>0</v>
      </c>
      <c r="AA30" s="32"/>
      <c r="AB30" s="32">
        <f t="shared" si="26"/>
        <v>0</v>
      </c>
      <c r="AD30" s="36">
        <v>1404081</v>
      </c>
      <c r="AE30" s="37">
        <v>266775</v>
      </c>
      <c r="AF30" s="49">
        <v>0.65</v>
      </c>
      <c r="AG30" s="38">
        <f t="shared" si="27"/>
        <v>4.280760940867772</v>
      </c>
      <c r="AH30" s="38">
        <f t="shared" si="16"/>
        <v>1142</v>
      </c>
      <c r="AI30" s="38"/>
      <c r="AJ30" s="148">
        <v>19</v>
      </c>
      <c r="AK30" s="149">
        <v>25.9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5.75" customHeight="1">
      <c r="A31" s="22"/>
      <c r="B31" s="325"/>
      <c r="C31" s="53" t="str">
        <f t="shared" si="18"/>
        <v>CIDADE ALERTA - EDIÇÃO DE SÁBADO 1</v>
      </c>
      <c r="D31" s="42" t="str">
        <f t="shared" si="1"/>
        <v>SÁB</v>
      </c>
      <c r="E31" s="42" t="str">
        <f t="shared" si="17"/>
        <v>17H00</v>
      </c>
      <c r="F31" s="25"/>
      <c r="G31" s="26"/>
      <c r="H31" s="106">
        <f t="shared" si="2"/>
        <v>19</v>
      </c>
      <c r="I31" s="106">
        <f t="shared" si="3"/>
        <v>25.9</v>
      </c>
      <c r="J31" s="28">
        <f t="shared" si="4"/>
        <v>266775</v>
      </c>
      <c r="K31" s="28">
        <f t="shared" si="5"/>
        <v>2111</v>
      </c>
      <c r="L31" s="29">
        <f t="shared" si="19"/>
        <v>7.9130353293974327</v>
      </c>
      <c r="M31" s="29">
        <f t="shared" si="7"/>
        <v>7.9130353293974327</v>
      </c>
      <c r="N31" s="4"/>
      <c r="O31" s="4"/>
      <c r="P31" s="336"/>
      <c r="Q31" s="43" t="s">
        <v>83</v>
      </c>
      <c r="R31" s="44" t="s">
        <v>73</v>
      </c>
      <c r="S31" s="44" t="s">
        <v>84</v>
      </c>
      <c r="T31" s="107">
        <f t="shared" si="20"/>
        <v>791.625</v>
      </c>
      <c r="U31" s="107">
        <f t="shared" si="21"/>
        <v>1372.15</v>
      </c>
      <c r="V31" s="145">
        <v>2111</v>
      </c>
      <c r="W31" s="107">
        <f t="shared" si="22"/>
        <v>3166.5</v>
      </c>
      <c r="X31" s="107">
        <f t="shared" si="23"/>
        <v>4222</v>
      </c>
      <c r="Y31" s="107">
        <f t="shared" si="24"/>
        <v>2111</v>
      </c>
      <c r="Z31" s="32">
        <f t="shared" si="25"/>
        <v>0</v>
      </c>
      <c r="AA31" s="32"/>
      <c r="AB31" s="32">
        <f t="shared" si="26"/>
        <v>0</v>
      </c>
      <c r="AD31" s="36">
        <v>1404081</v>
      </c>
      <c r="AE31" s="37">
        <v>266775</v>
      </c>
      <c r="AF31" s="49">
        <v>0.65</v>
      </c>
      <c r="AG31" s="38">
        <f t="shared" si="27"/>
        <v>7.9130353293974318</v>
      </c>
      <c r="AH31" s="38">
        <f t="shared" si="16"/>
        <v>2111</v>
      </c>
      <c r="AI31" s="38"/>
      <c r="AJ31" s="148">
        <v>19</v>
      </c>
      <c r="AK31" s="149">
        <v>25.9</v>
      </c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 customHeight="1">
      <c r="A32" s="22"/>
      <c r="B32" s="325"/>
      <c r="C32" s="53" t="str">
        <f t="shared" si="18"/>
        <v>JORNAL DA RECORD - EDIÇÃO DE SÁBADO</v>
      </c>
      <c r="D32" s="42" t="str">
        <f t="shared" si="1"/>
        <v>SÁB</v>
      </c>
      <c r="E32" s="42" t="str">
        <f t="shared" si="17"/>
        <v>19H45</v>
      </c>
      <c r="F32" s="25"/>
      <c r="G32" s="26"/>
      <c r="H32" s="106">
        <f t="shared" si="2"/>
        <v>19</v>
      </c>
      <c r="I32" s="106">
        <f t="shared" si="3"/>
        <v>25.9</v>
      </c>
      <c r="J32" s="28">
        <f t="shared" si="4"/>
        <v>266775</v>
      </c>
      <c r="K32" s="28">
        <f t="shared" si="5"/>
        <v>4801</v>
      </c>
      <c r="L32" s="29">
        <f t="shared" si="19"/>
        <v>17.996438946677912</v>
      </c>
      <c r="M32" s="29">
        <f t="shared" si="7"/>
        <v>17.996438946677912</v>
      </c>
      <c r="N32" s="4"/>
      <c r="O32" s="4"/>
      <c r="P32" s="336"/>
      <c r="Q32" s="43" t="s">
        <v>85</v>
      </c>
      <c r="R32" s="44" t="s">
        <v>73</v>
      </c>
      <c r="S32" s="44" t="s">
        <v>86</v>
      </c>
      <c r="T32" s="107">
        <f t="shared" si="20"/>
        <v>1800.375</v>
      </c>
      <c r="U32" s="107">
        <f t="shared" si="21"/>
        <v>3120.65</v>
      </c>
      <c r="V32" s="145">
        <v>4801</v>
      </c>
      <c r="W32" s="107">
        <f t="shared" si="22"/>
        <v>7201.5</v>
      </c>
      <c r="X32" s="107">
        <f t="shared" si="23"/>
        <v>9602</v>
      </c>
      <c r="Y32" s="107">
        <f t="shared" si="24"/>
        <v>4801</v>
      </c>
      <c r="Z32" s="32">
        <f t="shared" si="25"/>
        <v>0</v>
      </c>
      <c r="AA32" s="32"/>
      <c r="AB32" s="32">
        <f t="shared" si="26"/>
        <v>0</v>
      </c>
      <c r="AC32" s="40"/>
      <c r="AD32" s="36">
        <v>1404081</v>
      </c>
      <c r="AE32" s="37">
        <v>266775</v>
      </c>
      <c r="AF32" s="49">
        <v>0.65</v>
      </c>
      <c r="AG32" s="38">
        <f t="shared" si="27"/>
        <v>17.996438946677912</v>
      </c>
      <c r="AH32" s="38">
        <f t="shared" si="16"/>
        <v>4801</v>
      </c>
      <c r="AI32" s="38"/>
      <c r="AJ32" s="148">
        <v>19</v>
      </c>
      <c r="AK32" s="149">
        <v>25.9</v>
      </c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5.75" customHeight="1">
      <c r="A33" s="22"/>
      <c r="B33" s="325"/>
      <c r="C33" s="53" t="str">
        <f t="shared" si="18"/>
        <v xml:space="preserve">NOVELA 3 - MELHORES MOMENTOS </v>
      </c>
      <c r="D33" s="42" t="str">
        <f t="shared" si="1"/>
        <v>SAB</v>
      </c>
      <c r="E33" s="42" t="str">
        <f t="shared" si="17"/>
        <v>21H00</v>
      </c>
      <c r="F33" s="25"/>
      <c r="G33" s="26"/>
      <c r="H33" s="106">
        <f t="shared" si="2"/>
        <v>19</v>
      </c>
      <c r="I33" s="106">
        <f t="shared" si="3"/>
        <v>25.9</v>
      </c>
      <c r="J33" s="28">
        <f t="shared" si="4"/>
        <v>266775</v>
      </c>
      <c r="K33" s="28">
        <f t="shared" si="5"/>
        <v>2358</v>
      </c>
      <c r="L33" s="29">
        <f t="shared" si="19"/>
        <v>8.838909193140287</v>
      </c>
      <c r="M33" s="29">
        <f t="shared" si="7"/>
        <v>8.838909193140287</v>
      </c>
      <c r="N33" s="4"/>
      <c r="O33" s="4"/>
      <c r="P33" s="336"/>
      <c r="Q33" s="43" t="s">
        <v>87</v>
      </c>
      <c r="R33" s="44" t="s">
        <v>88</v>
      </c>
      <c r="S33" s="44" t="s">
        <v>59</v>
      </c>
      <c r="T33" s="107">
        <f t="shared" si="20"/>
        <v>884.25</v>
      </c>
      <c r="U33" s="107">
        <f t="shared" si="21"/>
        <v>1532.7</v>
      </c>
      <c r="V33" s="145">
        <v>2358</v>
      </c>
      <c r="W33" s="107">
        <f t="shared" si="22"/>
        <v>3537</v>
      </c>
      <c r="X33" s="107">
        <f t="shared" si="23"/>
        <v>4716</v>
      </c>
      <c r="Y33" s="107">
        <f t="shared" si="24"/>
        <v>2358</v>
      </c>
      <c r="Z33" s="32">
        <f t="shared" si="25"/>
        <v>0</v>
      </c>
      <c r="AA33" s="32"/>
      <c r="AB33" s="32">
        <v>0</v>
      </c>
      <c r="AC33" s="40"/>
      <c r="AD33" s="36">
        <v>1404081</v>
      </c>
      <c r="AE33" s="37">
        <v>266775</v>
      </c>
      <c r="AF33" s="49">
        <v>0.65</v>
      </c>
      <c r="AG33" s="38">
        <f t="shared" si="27"/>
        <v>8.838909193140287</v>
      </c>
      <c r="AH33" s="38">
        <f t="shared" si="16"/>
        <v>2358</v>
      </c>
      <c r="AI33" s="38"/>
      <c r="AJ33" s="148">
        <v>19</v>
      </c>
      <c r="AK33" s="149">
        <v>25.9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5.75" customHeight="1">
      <c r="A34" s="22"/>
      <c r="B34" s="330"/>
      <c r="C34" s="53" t="str">
        <f t="shared" si="18"/>
        <v>TELA MÁXIMA</v>
      </c>
      <c r="D34" s="42" t="str">
        <f t="shared" si="1"/>
        <v>SÁB</v>
      </c>
      <c r="E34" s="42" t="str">
        <f t="shared" si="17"/>
        <v>22H30</v>
      </c>
      <c r="F34" s="25"/>
      <c r="G34" s="26"/>
      <c r="H34" s="106">
        <f t="shared" si="2"/>
        <v>19</v>
      </c>
      <c r="I34" s="106">
        <f t="shared" si="3"/>
        <v>25.9</v>
      </c>
      <c r="J34" s="28">
        <f t="shared" si="4"/>
        <v>266775</v>
      </c>
      <c r="K34" s="28">
        <f t="shared" si="5"/>
        <v>1865</v>
      </c>
      <c r="L34" s="29">
        <f t="shared" si="19"/>
        <v>6.9909099428357226</v>
      </c>
      <c r="M34" s="29">
        <f t="shared" si="7"/>
        <v>6.9909099428357226</v>
      </c>
      <c r="N34" s="4"/>
      <c r="O34" s="4"/>
      <c r="P34" s="337"/>
      <c r="Q34" s="43" t="s">
        <v>89</v>
      </c>
      <c r="R34" s="44" t="s">
        <v>73</v>
      </c>
      <c r="S34" s="44" t="s">
        <v>90</v>
      </c>
      <c r="T34" s="107">
        <f t="shared" si="20"/>
        <v>699.375</v>
      </c>
      <c r="U34" s="107">
        <f t="shared" si="21"/>
        <v>1212.25</v>
      </c>
      <c r="V34" s="145">
        <v>1865</v>
      </c>
      <c r="W34" s="107">
        <f t="shared" si="22"/>
        <v>2797.5</v>
      </c>
      <c r="X34" s="107">
        <f t="shared" si="23"/>
        <v>3730</v>
      </c>
      <c r="Y34" s="107">
        <f t="shared" si="24"/>
        <v>1865</v>
      </c>
      <c r="Z34" s="32">
        <f t="shared" si="25"/>
        <v>0</v>
      </c>
      <c r="AA34" s="32"/>
      <c r="AB34" s="32">
        <f t="shared" ref="AB34:AB46" si="28">IFERROR(IF(VLOOKUP(Q34,$C$8:$F$52,4,0)&lt;&gt;0,AE34*VLOOKUP(Q34,$C$8:$F$52,4,0),0),"")</f>
        <v>0</v>
      </c>
      <c r="AC34" s="40"/>
      <c r="AD34" s="36">
        <v>1404081</v>
      </c>
      <c r="AE34" s="37">
        <v>266775</v>
      </c>
      <c r="AF34" s="49">
        <v>0.65</v>
      </c>
      <c r="AG34" s="38">
        <f t="shared" si="27"/>
        <v>6.9909099428357226</v>
      </c>
      <c r="AH34" s="38">
        <f t="shared" si="16"/>
        <v>1865</v>
      </c>
      <c r="AI34" s="38"/>
      <c r="AJ34" s="148">
        <v>19</v>
      </c>
      <c r="AK34" s="149">
        <v>25.9</v>
      </c>
      <c r="AL34" s="40"/>
      <c r="AM34" s="40"/>
      <c r="AN34" s="40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4.25" customHeight="1">
      <c r="A35" s="22"/>
      <c r="B35" s="329" t="s">
        <v>91</v>
      </c>
      <c r="C35" s="52" t="str">
        <f t="shared" si="18"/>
        <v>AGRO SAÚDE E COOPERAÇÃO</v>
      </c>
      <c r="D35" s="24" t="str">
        <f t="shared" si="1"/>
        <v>DOM</v>
      </c>
      <c r="E35" s="24" t="str">
        <f t="shared" si="17"/>
        <v>09H00</v>
      </c>
      <c r="F35" s="25"/>
      <c r="G35" s="26"/>
      <c r="H35" s="106">
        <f t="shared" si="2"/>
        <v>19</v>
      </c>
      <c r="I35" s="106">
        <f t="shared" si="3"/>
        <v>25.9</v>
      </c>
      <c r="J35" s="28">
        <f t="shared" si="4"/>
        <v>266775</v>
      </c>
      <c r="K35" s="28">
        <f t="shared" si="5"/>
        <v>1570</v>
      </c>
      <c r="L35" s="29">
        <f t="shared" si="19"/>
        <v>5.8851091743979005</v>
      </c>
      <c r="M35" s="29">
        <f t="shared" si="7"/>
        <v>5.8851091743979005</v>
      </c>
      <c r="N35" s="4"/>
      <c r="O35" s="4"/>
      <c r="P35" s="317" t="s">
        <v>91</v>
      </c>
      <c r="Q35" s="43" t="s">
        <v>92</v>
      </c>
      <c r="R35" s="44" t="s">
        <v>93</v>
      </c>
      <c r="S35" s="44" t="s">
        <v>94</v>
      </c>
      <c r="T35" s="107">
        <f t="shared" si="20"/>
        <v>588.75</v>
      </c>
      <c r="U35" s="107">
        <f t="shared" si="21"/>
        <v>1020.5</v>
      </c>
      <c r="V35" s="145">
        <v>1570</v>
      </c>
      <c r="W35" s="107">
        <f t="shared" si="22"/>
        <v>2355</v>
      </c>
      <c r="X35" s="107">
        <f t="shared" si="23"/>
        <v>3140</v>
      </c>
      <c r="Y35" s="107">
        <f t="shared" si="24"/>
        <v>1570</v>
      </c>
      <c r="Z35" s="32">
        <f t="shared" si="25"/>
        <v>0</v>
      </c>
      <c r="AA35" s="32"/>
      <c r="AB35" s="32">
        <f t="shared" si="28"/>
        <v>0</v>
      </c>
      <c r="AD35" s="36">
        <v>1404081</v>
      </c>
      <c r="AE35" s="37">
        <v>266775</v>
      </c>
      <c r="AF35" s="49">
        <v>0.65</v>
      </c>
      <c r="AG35" s="38">
        <f t="shared" si="27"/>
        <v>5.8851091743979014</v>
      </c>
      <c r="AH35" s="38">
        <f t="shared" si="16"/>
        <v>1570</v>
      </c>
      <c r="AI35" s="38"/>
      <c r="AJ35" s="148">
        <v>19</v>
      </c>
      <c r="AK35" s="149">
        <v>25.9</v>
      </c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5.75" customHeight="1">
      <c r="A36" s="22"/>
      <c r="B36" s="325"/>
      <c r="C36" s="56" t="str">
        <f t="shared" si="18"/>
        <v>OESTE RURAL</v>
      </c>
      <c r="D36" s="24" t="str">
        <f t="shared" si="1"/>
        <v>DOM</v>
      </c>
      <c r="E36" s="24" t="str">
        <f t="shared" si="17"/>
        <v>09H30</v>
      </c>
      <c r="F36" s="25"/>
      <c r="G36" s="26"/>
      <c r="H36" s="106">
        <f t="shared" si="2"/>
        <v>19</v>
      </c>
      <c r="I36" s="106">
        <f t="shared" si="3"/>
        <v>25.9</v>
      </c>
      <c r="J36" s="28">
        <f t="shared" si="4"/>
        <v>266775</v>
      </c>
      <c r="K36" s="28">
        <f t="shared" si="5"/>
        <v>2557.5</v>
      </c>
      <c r="L36" s="29">
        <f t="shared" si="19"/>
        <v>9.5867303907787456</v>
      </c>
      <c r="M36" s="29">
        <f t="shared" si="7"/>
        <v>9.5867303907787456</v>
      </c>
      <c r="N36" s="4"/>
      <c r="O36" s="4"/>
      <c r="P36" s="315"/>
      <c r="Q36" s="43" t="s">
        <v>95</v>
      </c>
      <c r="R36" s="44" t="s">
        <v>93</v>
      </c>
      <c r="S36" s="44" t="s">
        <v>96</v>
      </c>
      <c r="T36" s="107">
        <f t="shared" si="20"/>
        <v>959.0625</v>
      </c>
      <c r="U36" s="107">
        <f t="shared" si="21"/>
        <v>1662.375</v>
      </c>
      <c r="V36" s="145">
        <v>2557.5</v>
      </c>
      <c r="W36" s="107">
        <f t="shared" si="22"/>
        <v>3836.25</v>
      </c>
      <c r="X36" s="107">
        <f t="shared" si="23"/>
        <v>5115</v>
      </c>
      <c r="Y36" s="107">
        <f t="shared" si="24"/>
        <v>2557.5</v>
      </c>
      <c r="Z36" s="32">
        <f t="shared" si="25"/>
        <v>0</v>
      </c>
      <c r="AA36" s="32"/>
      <c r="AB36" s="32">
        <f t="shared" si="28"/>
        <v>0</v>
      </c>
      <c r="AD36" s="36">
        <v>1404081</v>
      </c>
      <c r="AE36" s="37">
        <v>266775</v>
      </c>
      <c r="AF36" s="49">
        <v>0.65</v>
      </c>
      <c r="AG36" s="38">
        <f t="shared" si="27"/>
        <v>9.5867303907787456</v>
      </c>
      <c r="AH36" s="38">
        <f t="shared" si="16"/>
        <v>2557.5</v>
      </c>
      <c r="AI36" s="38"/>
      <c r="AJ36" s="148">
        <v>19</v>
      </c>
      <c r="AK36" s="149">
        <v>25.9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" customHeight="1">
      <c r="A37" s="22"/>
      <c r="B37" s="325"/>
      <c r="C37" s="56" t="str">
        <f t="shared" si="18"/>
        <v>CASA MAIS</v>
      </c>
      <c r="D37" s="24" t="str">
        <f t="shared" si="1"/>
        <v>DOM</v>
      </c>
      <c r="E37" s="24" t="str">
        <f t="shared" si="17"/>
        <v>10H00</v>
      </c>
      <c r="F37" s="25"/>
      <c r="G37" s="26"/>
      <c r="H37" s="106">
        <f t="shared" si="2"/>
        <v>19</v>
      </c>
      <c r="I37" s="106">
        <f t="shared" si="3"/>
        <v>25.9</v>
      </c>
      <c r="J37" s="28">
        <f t="shared" si="4"/>
        <v>266775</v>
      </c>
      <c r="K37" s="28">
        <f t="shared" si="5"/>
        <v>2854.5</v>
      </c>
      <c r="L37" s="29">
        <f t="shared" si="19"/>
        <v>10.700028113578858</v>
      </c>
      <c r="M37" s="29">
        <f t="shared" si="7"/>
        <v>10.700028113578858</v>
      </c>
      <c r="N37" s="4"/>
      <c r="O37" s="4"/>
      <c r="P37" s="315"/>
      <c r="Q37" s="43" t="s">
        <v>97</v>
      </c>
      <c r="R37" s="44" t="s">
        <v>93</v>
      </c>
      <c r="S37" s="44" t="s">
        <v>40</v>
      </c>
      <c r="T37" s="107">
        <f t="shared" si="20"/>
        <v>1070.4375</v>
      </c>
      <c r="U37" s="107">
        <f t="shared" si="21"/>
        <v>1855.425</v>
      </c>
      <c r="V37" s="145">
        <v>2854.5</v>
      </c>
      <c r="W37" s="107">
        <f t="shared" si="22"/>
        <v>4281.75</v>
      </c>
      <c r="X37" s="107">
        <f t="shared" si="23"/>
        <v>5709</v>
      </c>
      <c r="Y37" s="107">
        <f t="shared" si="24"/>
        <v>2854.5</v>
      </c>
      <c r="Z37" s="32">
        <f t="shared" si="25"/>
        <v>0</v>
      </c>
      <c r="AA37" s="32"/>
      <c r="AB37" s="32">
        <f t="shared" si="28"/>
        <v>0</v>
      </c>
      <c r="AD37" s="36">
        <v>1404081</v>
      </c>
      <c r="AE37" s="37">
        <v>266775</v>
      </c>
      <c r="AF37" s="49">
        <v>0.65</v>
      </c>
      <c r="AG37" s="38">
        <f t="shared" si="27"/>
        <v>10.700028113578858</v>
      </c>
      <c r="AH37" s="38">
        <f t="shared" si="16"/>
        <v>2854.5</v>
      </c>
      <c r="AI37" s="38"/>
      <c r="AJ37" s="148">
        <v>19</v>
      </c>
      <c r="AK37" s="149">
        <v>25.9</v>
      </c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5.75" customHeight="1">
      <c r="A38" s="55"/>
      <c r="B38" s="325"/>
      <c r="C38" s="58" t="str">
        <f t="shared" si="18"/>
        <v>CINE MAIOR</v>
      </c>
      <c r="D38" s="42" t="str">
        <f t="shared" si="1"/>
        <v>DOM</v>
      </c>
      <c r="E38" s="42" t="str">
        <f t="shared" si="17"/>
        <v>14H00</v>
      </c>
      <c r="F38" s="25"/>
      <c r="G38" s="26"/>
      <c r="H38" s="106">
        <f t="shared" si="2"/>
        <v>19</v>
      </c>
      <c r="I38" s="106">
        <f t="shared" si="3"/>
        <v>25.9</v>
      </c>
      <c r="J38" s="28">
        <f t="shared" si="4"/>
        <v>266775</v>
      </c>
      <c r="K38" s="28">
        <f t="shared" si="5"/>
        <v>2052</v>
      </c>
      <c r="L38" s="29">
        <f t="shared" si="19"/>
        <v>7.6918751757098676</v>
      </c>
      <c r="M38" s="29">
        <f t="shared" si="7"/>
        <v>7.6918751757098676</v>
      </c>
      <c r="N38" s="4"/>
      <c r="O38" s="4"/>
      <c r="P38" s="315"/>
      <c r="Q38" s="43" t="s">
        <v>98</v>
      </c>
      <c r="R38" s="44" t="s">
        <v>93</v>
      </c>
      <c r="S38" s="44" t="s">
        <v>46</v>
      </c>
      <c r="T38" s="107">
        <f t="shared" si="20"/>
        <v>769.5</v>
      </c>
      <c r="U38" s="107">
        <f t="shared" si="21"/>
        <v>1333.8</v>
      </c>
      <c r="V38" s="145">
        <v>2052</v>
      </c>
      <c r="W38" s="107">
        <f t="shared" si="22"/>
        <v>3078</v>
      </c>
      <c r="X38" s="107">
        <f t="shared" si="23"/>
        <v>4104</v>
      </c>
      <c r="Y38" s="107">
        <f t="shared" si="24"/>
        <v>2052</v>
      </c>
      <c r="Z38" s="32">
        <f t="shared" si="25"/>
        <v>0</v>
      </c>
      <c r="AA38" s="32"/>
      <c r="AB38" s="32">
        <f t="shared" si="28"/>
        <v>0</v>
      </c>
      <c r="AD38" s="36">
        <v>1404081</v>
      </c>
      <c r="AE38" s="37">
        <v>266775</v>
      </c>
      <c r="AF38" s="49">
        <v>0.65</v>
      </c>
      <c r="AG38" s="38">
        <f t="shared" si="27"/>
        <v>7.6918751757098676</v>
      </c>
      <c r="AH38" s="38">
        <f t="shared" si="16"/>
        <v>2052</v>
      </c>
      <c r="AI38" s="38"/>
      <c r="AJ38" s="148">
        <v>19</v>
      </c>
      <c r="AK38" s="149">
        <v>25.9</v>
      </c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5.75" customHeight="1">
      <c r="A39" s="55"/>
      <c r="B39" s="325"/>
      <c r="C39" s="58" t="str">
        <f t="shared" si="18"/>
        <v>HORA DO FARO</v>
      </c>
      <c r="D39" s="42" t="str">
        <f t="shared" si="1"/>
        <v>DOM</v>
      </c>
      <c r="E39" s="42" t="str">
        <f t="shared" si="17"/>
        <v>15H45</v>
      </c>
      <c r="F39" s="25"/>
      <c r="G39" s="26"/>
      <c r="H39" s="106">
        <f t="shared" si="2"/>
        <v>19</v>
      </c>
      <c r="I39" s="106">
        <f t="shared" si="3"/>
        <v>25.9</v>
      </c>
      <c r="J39" s="28">
        <f t="shared" si="4"/>
        <v>266775</v>
      </c>
      <c r="K39" s="28">
        <f t="shared" si="5"/>
        <v>2803</v>
      </c>
      <c r="L39" s="29">
        <f t="shared" si="19"/>
        <v>10.506981538749883</v>
      </c>
      <c r="M39" s="29">
        <f t="shared" si="7"/>
        <v>10.506981538749883</v>
      </c>
      <c r="N39" s="4"/>
      <c r="O39" s="4"/>
      <c r="P39" s="315"/>
      <c r="Q39" s="43" t="s">
        <v>99</v>
      </c>
      <c r="R39" s="44" t="s">
        <v>93</v>
      </c>
      <c r="S39" s="44" t="s">
        <v>100</v>
      </c>
      <c r="T39" s="107">
        <f t="shared" si="20"/>
        <v>1051.125</v>
      </c>
      <c r="U39" s="107">
        <f t="shared" si="21"/>
        <v>1821.95</v>
      </c>
      <c r="V39" s="145">
        <v>2803</v>
      </c>
      <c r="W39" s="107">
        <f t="shared" si="22"/>
        <v>4204.5</v>
      </c>
      <c r="X39" s="107">
        <f t="shared" si="23"/>
        <v>5606</v>
      </c>
      <c r="Y39" s="107">
        <f t="shared" si="24"/>
        <v>2803</v>
      </c>
      <c r="Z39" s="32">
        <f t="shared" si="25"/>
        <v>0</v>
      </c>
      <c r="AA39" s="32"/>
      <c r="AB39" s="32">
        <f t="shared" si="28"/>
        <v>0</v>
      </c>
      <c r="AD39" s="36">
        <v>1404081</v>
      </c>
      <c r="AE39" s="37">
        <v>266775</v>
      </c>
      <c r="AF39" s="49">
        <v>0.65</v>
      </c>
      <c r="AG39" s="38">
        <f t="shared" si="27"/>
        <v>10.506981538749883</v>
      </c>
      <c r="AH39" s="38">
        <f t="shared" si="16"/>
        <v>2803</v>
      </c>
      <c r="AI39" s="38"/>
      <c r="AJ39" s="148">
        <v>19</v>
      </c>
      <c r="AK39" s="149">
        <v>25.9</v>
      </c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5.75" customHeight="1">
      <c r="A40" s="55"/>
      <c r="B40" s="325"/>
      <c r="C40" s="58" t="str">
        <f t="shared" si="18"/>
        <v>DOMINGO ESPETACULAR</v>
      </c>
      <c r="D40" s="42" t="str">
        <f t="shared" si="1"/>
        <v>DOM</v>
      </c>
      <c r="E40" s="42" t="str">
        <f t="shared" si="17"/>
        <v>19H45</v>
      </c>
      <c r="F40" s="25"/>
      <c r="G40" s="26"/>
      <c r="H40" s="106">
        <f t="shared" si="2"/>
        <v>19</v>
      </c>
      <c r="I40" s="106">
        <f t="shared" si="3"/>
        <v>25.9</v>
      </c>
      <c r="J40" s="28">
        <f t="shared" si="4"/>
        <v>266775</v>
      </c>
      <c r="K40" s="28">
        <f t="shared" si="5"/>
        <v>5100</v>
      </c>
      <c r="L40" s="29">
        <f t="shared" si="19"/>
        <v>19.117233623840313</v>
      </c>
      <c r="M40" s="29">
        <f t="shared" si="7"/>
        <v>19.117233623840313</v>
      </c>
      <c r="N40" s="4"/>
      <c r="O40" s="4"/>
      <c r="P40" s="315"/>
      <c r="Q40" s="43" t="s">
        <v>101</v>
      </c>
      <c r="R40" s="44" t="s">
        <v>93</v>
      </c>
      <c r="S40" s="44" t="s">
        <v>86</v>
      </c>
      <c r="T40" s="107">
        <f t="shared" si="20"/>
        <v>1912.5</v>
      </c>
      <c r="U40" s="107">
        <f t="shared" si="21"/>
        <v>3315</v>
      </c>
      <c r="V40" s="145">
        <v>5100</v>
      </c>
      <c r="W40" s="107">
        <f t="shared" si="22"/>
        <v>7650</v>
      </c>
      <c r="X40" s="107">
        <f t="shared" si="23"/>
        <v>10200</v>
      </c>
      <c r="Y40" s="107">
        <f t="shared" si="24"/>
        <v>5100</v>
      </c>
      <c r="Z40" s="32">
        <f t="shared" si="25"/>
        <v>0</v>
      </c>
      <c r="AA40" s="32"/>
      <c r="AB40" s="32">
        <f t="shared" si="28"/>
        <v>0</v>
      </c>
      <c r="AD40" s="36">
        <v>1404081</v>
      </c>
      <c r="AE40" s="37">
        <v>266775</v>
      </c>
      <c r="AF40" s="49">
        <v>0.65</v>
      </c>
      <c r="AG40" s="38">
        <f t="shared" si="27"/>
        <v>19.117233623840313</v>
      </c>
      <c r="AH40" s="38">
        <f t="shared" si="16"/>
        <v>5100</v>
      </c>
      <c r="AI40" s="38"/>
      <c r="AJ40" s="148">
        <v>19</v>
      </c>
      <c r="AK40" s="149">
        <v>25.9</v>
      </c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5.75" customHeight="1">
      <c r="A41" s="55"/>
      <c r="B41" s="325"/>
      <c r="C41" s="58" t="str">
        <f t="shared" si="18"/>
        <v>CÂMERA RECORD</v>
      </c>
      <c r="D41" s="42" t="str">
        <f t="shared" si="1"/>
        <v>DOM</v>
      </c>
      <c r="E41" s="42" t="str">
        <f t="shared" si="17"/>
        <v>23H30</v>
      </c>
      <c r="F41" s="25"/>
      <c r="G41" s="26"/>
      <c r="H41" s="106">
        <f t="shared" si="2"/>
        <v>19</v>
      </c>
      <c r="I41" s="106">
        <f t="shared" si="3"/>
        <v>25.9</v>
      </c>
      <c r="J41" s="28">
        <f t="shared" si="4"/>
        <v>266775</v>
      </c>
      <c r="K41" s="28">
        <f t="shared" si="5"/>
        <v>2165</v>
      </c>
      <c r="L41" s="29">
        <f t="shared" si="19"/>
        <v>8.1154530971792713</v>
      </c>
      <c r="M41" s="29">
        <f t="shared" si="7"/>
        <v>8.1154530971792713</v>
      </c>
      <c r="N41" s="4"/>
      <c r="O41" s="4"/>
      <c r="P41" s="318"/>
      <c r="Q41" s="43" t="s">
        <v>102</v>
      </c>
      <c r="R41" s="44" t="s">
        <v>93</v>
      </c>
      <c r="S41" s="44" t="s">
        <v>103</v>
      </c>
      <c r="T41" s="107">
        <f t="shared" si="20"/>
        <v>811.875</v>
      </c>
      <c r="U41" s="107">
        <f t="shared" si="21"/>
        <v>1407.25</v>
      </c>
      <c r="V41" s="145">
        <v>2165</v>
      </c>
      <c r="W41" s="107">
        <f t="shared" si="22"/>
        <v>3247.5</v>
      </c>
      <c r="X41" s="107">
        <f t="shared" si="23"/>
        <v>4330</v>
      </c>
      <c r="Y41" s="107">
        <f t="shared" si="24"/>
        <v>2165</v>
      </c>
      <c r="Z41" s="32">
        <f t="shared" si="25"/>
        <v>0</v>
      </c>
      <c r="AA41" s="32"/>
      <c r="AB41" s="32">
        <f t="shared" si="28"/>
        <v>0</v>
      </c>
      <c r="AD41" s="36">
        <v>1404081</v>
      </c>
      <c r="AE41" s="37">
        <v>266775</v>
      </c>
      <c r="AF41" s="49">
        <v>0.65</v>
      </c>
      <c r="AG41" s="38">
        <f t="shared" si="27"/>
        <v>8.1154530971792713</v>
      </c>
      <c r="AH41" s="38">
        <f t="shared" si="16"/>
        <v>2165</v>
      </c>
      <c r="AI41" s="38"/>
      <c r="AJ41" s="148">
        <v>19</v>
      </c>
      <c r="AK41" s="149">
        <v>25.9</v>
      </c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5.75" customHeight="1">
      <c r="A42" s="55"/>
      <c r="B42" s="330"/>
      <c r="C42" s="50" t="str">
        <f t="shared" si="18"/>
        <v>SÉRIE DE DOMINGO</v>
      </c>
      <c r="D42" s="42" t="str">
        <f t="shared" si="1"/>
        <v>DOM</v>
      </c>
      <c r="E42" s="42" t="str">
        <f t="shared" si="17"/>
        <v>00H15</v>
      </c>
      <c r="F42" s="25"/>
      <c r="G42" s="26"/>
      <c r="H42" s="106">
        <f t="shared" si="2"/>
        <v>19</v>
      </c>
      <c r="I42" s="106">
        <f t="shared" si="3"/>
        <v>25.9</v>
      </c>
      <c r="J42" s="28">
        <f t="shared" si="4"/>
        <v>266775</v>
      </c>
      <c r="K42" s="28">
        <f t="shared" si="5"/>
        <v>977</v>
      </c>
      <c r="L42" s="29">
        <f t="shared" si="19"/>
        <v>3.6622622059788212</v>
      </c>
      <c r="M42" s="29">
        <f t="shared" si="7"/>
        <v>3.6622622059788212</v>
      </c>
      <c r="N42" s="4"/>
      <c r="O42" s="4"/>
      <c r="P42" s="59"/>
      <c r="Q42" s="60" t="s">
        <v>104</v>
      </c>
      <c r="R42" s="44" t="s">
        <v>93</v>
      </c>
      <c r="S42" s="44" t="s">
        <v>105</v>
      </c>
      <c r="T42" s="107">
        <f t="shared" si="20"/>
        <v>366.375</v>
      </c>
      <c r="U42" s="107">
        <f t="shared" si="21"/>
        <v>635.05000000000007</v>
      </c>
      <c r="V42" s="145">
        <v>977</v>
      </c>
      <c r="W42" s="107">
        <f t="shared" si="22"/>
        <v>1465.5</v>
      </c>
      <c r="X42" s="107">
        <f t="shared" si="23"/>
        <v>1954</v>
      </c>
      <c r="Y42" s="107">
        <f>IFERROR(VLOOKUP(Q42,$C$8:$K$54,9,0)-((VLOOKUP(Q42,$C$8:$G$54,5,0)/100)*VLOOKUP(Q42,$C$8:$K$54,9,0)),"")</f>
        <v>977</v>
      </c>
      <c r="Z42" s="32">
        <f>IFERROR(Y42*VLOOKUP(Q42,$C$8:$F$54,4,0),"")</f>
        <v>0</v>
      </c>
      <c r="AA42" s="32"/>
      <c r="AB42" s="32">
        <f t="shared" si="28"/>
        <v>0</v>
      </c>
      <c r="AC42" s="51"/>
      <c r="AD42" s="36">
        <v>1404081</v>
      </c>
      <c r="AE42" s="37">
        <v>266775</v>
      </c>
      <c r="AF42" s="49">
        <v>0.65</v>
      </c>
      <c r="AG42" s="38">
        <f t="shared" si="27"/>
        <v>3.6622622059788212</v>
      </c>
      <c r="AH42" s="38">
        <f t="shared" si="16"/>
        <v>977</v>
      </c>
      <c r="AI42" s="38"/>
      <c r="AJ42" s="148">
        <v>19</v>
      </c>
      <c r="AK42" s="149">
        <v>25.9</v>
      </c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5.75" customHeight="1">
      <c r="A43" s="55"/>
      <c r="B43" s="327" t="s">
        <v>106</v>
      </c>
      <c r="C43" s="50" t="str">
        <f t="shared" si="18"/>
        <v>ABERTURA / 12H00</v>
      </c>
      <c r="D43" s="42" t="str">
        <f t="shared" si="1"/>
        <v>SEG-DOM</v>
      </c>
      <c r="E43" s="42" t="str">
        <f t="shared" si="17"/>
        <v>7H-12H</v>
      </c>
      <c r="F43" s="25"/>
      <c r="G43" s="26"/>
      <c r="H43" s="106">
        <f t="shared" si="2"/>
        <v>11.3</v>
      </c>
      <c r="I43" s="106">
        <f t="shared" si="3"/>
        <v>34.799999999999997</v>
      </c>
      <c r="J43" s="28">
        <f t="shared" si="4"/>
        <v>158661</v>
      </c>
      <c r="K43" s="116">
        <f t="shared" si="5"/>
        <v>505.08</v>
      </c>
      <c r="L43" s="29">
        <f t="shared" si="19"/>
        <v>3.1833910034602075</v>
      </c>
      <c r="M43" s="29">
        <f t="shared" si="7"/>
        <v>3.1833910034602075</v>
      </c>
      <c r="N43" s="4"/>
      <c r="O43" s="4"/>
      <c r="P43" s="59"/>
      <c r="Q43" s="60" t="s">
        <v>123</v>
      </c>
      <c r="R43" s="44" t="s">
        <v>66</v>
      </c>
      <c r="S43" s="44" t="s">
        <v>108</v>
      </c>
      <c r="T43" s="107">
        <f t="shared" ref="T43:T46" si="29">IF(V43="","",(V43*0.25))</f>
        <v>126.27</v>
      </c>
      <c r="U43" s="107">
        <f t="shared" si="21"/>
        <v>328.30200000000002</v>
      </c>
      <c r="V43" s="117">
        <v>505.08</v>
      </c>
      <c r="W43" s="107">
        <f t="shared" si="22"/>
        <v>757.62</v>
      </c>
      <c r="X43" s="107">
        <f t="shared" si="23"/>
        <v>1010.16</v>
      </c>
      <c r="Y43" s="107">
        <f t="shared" ref="Y43:Y46" si="30">IFERROR(VLOOKUP(Q43,$C$8:$K$52,9,0)-((VLOOKUP(Q43,$C$8:$G$52,5,0)/100)*VLOOKUP(Q43,$C$8:$K$52,9,0)),"")</f>
        <v>505.08</v>
      </c>
      <c r="Z43" s="44">
        <f t="shared" ref="Z43:Z46" si="31">IFERROR(Y43*VLOOKUP(Q43,$C$8:$F$52,4,0),"")</f>
        <v>0</v>
      </c>
      <c r="AA43" s="44"/>
      <c r="AB43" s="44">
        <f t="shared" si="28"/>
        <v>0</v>
      </c>
      <c r="AC43" s="51"/>
      <c r="AD43" s="36">
        <v>1404081</v>
      </c>
      <c r="AE43" s="37">
        <v>158661</v>
      </c>
      <c r="AF43" s="49">
        <v>0.65</v>
      </c>
      <c r="AG43" s="38">
        <f t="shared" si="27"/>
        <v>3.1833910034602075</v>
      </c>
      <c r="AH43" s="38">
        <f t="shared" si="16"/>
        <v>505.08</v>
      </c>
      <c r="AI43" s="38"/>
      <c r="AJ43" s="150">
        <v>11.3</v>
      </c>
      <c r="AK43" s="151">
        <v>34.799999999999997</v>
      </c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5.75" customHeight="1">
      <c r="A44" s="55"/>
      <c r="B44" s="325"/>
      <c r="C44" s="50" t="str">
        <f t="shared" si="18"/>
        <v>12H00 / 18H00</v>
      </c>
      <c r="D44" s="42" t="str">
        <f t="shared" si="1"/>
        <v>SEG-DOM</v>
      </c>
      <c r="E44" s="42" t="str">
        <f t="shared" si="17"/>
        <v>12H-18H</v>
      </c>
      <c r="F44" s="25"/>
      <c r="G44" s="26"/>
      <c r="H44" s="106">
        <f t="shared" si="2"/>
        <v>11.8</v>
      </c>
      <c r="I44" s="106">
        <f t="shared" si="3"/>
        <v>36.1</v>
      </c>
      <c r="J44" s="28">
        <f t="shared" si="4"/>
        <v>165682</v>
      </c>
      <c r="K44" s="116">
        <f t="shared" si="5"/>
        <v>568.44000000000005</v>
      </c>
      <c r="L44" s="29">
        <f t="shared" si="19"/>
        <v>3.4309098151881314</v>
      </c>
      <c r="M44" s="29">
        <f t="shared" si="7"/>
        <v>3.4309098151881314</v>
      </c>
      <c r="N44" s="4"/>
      <c r="O44" s="4"/>
      <c r="P44" s="59"/>
      <c r="Q44" s="60" t="s">
        <v>124</v>
      </c>
      <c r="R44" s="44" t="s">
        <v>66</v>
      </c>
      <c r="S44" s="44" t="s">
        <v>110</v>
      </c>
      <c r="T44" s="107">
        <f t="shared" si="29"/>
        <v>142.11000000000001</v>
      </c>
      <c r="U44" s="107">
        <f t="shared" si="21"/>
        <v>369.48600000000005</v>
      </c>
      <c r="V44" s="117">
        <v>568.44000000000005</v>
      </c>
      <c r="W44" s="107">
        <f t="shared" si="22"/>
        <v>852.66000000000008</v>
      </c>
      <c r="X44" s="107">
        <f t="shared" si="23"/>
        <v>1136.8800000000001</v>
      </c>
      <c r="Y44" s="107">
        <f t="shared" si="30"/>
        <v>568.44000000000005</v>
      </c>
      <c r="Z44" s="44">
        <f t="shared" si="31"/>
        <v>0</v>
      </c>
      <c r="AA44" s="44"/>
      <c r="AB44" s="44">
        <f t="shared" si="28"/>
        <v>0</v>
      </c>
      <c r="AC44" s="51"/>
      <c r="AD44" s="36">
        <v>1404081</v>
      </c>
      <c r="AE44" s="37">
        <v>165682</v>
      </c>
      <c r="AF44" s="49">
        <v>0.65</v>
      </c>
      <c r="AG44" s="38">
        <f t="shared" si="27"/>
        <v>3.4309098151881314</v>
      </c>
      <c r="AH44" s="38">
        <f t="shared" si="16"/>
        <v>568.44000000000005</v>
      </c>
      <c r="AI44" s="38"/>
      <c r="AJ44" s="150">
        <v>11.8</v>
      </c>
      <c r="AK44" s="151">
        <v>36.1</v>
      </c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15.75" customHeight="1">
      <c r="A45" s="55"/>
      <c r="B45" s="325"/>
      <c r="C45" s="50" t="str">
        <f t="shared" si="18"/>
        <v>18H00 / ENCERRAMENTO</v>
      </c>
      <c r="D45" s="42" t="str">
        <f t="shared" si="1"/>
        <v>SEG-DOM</v>
      </c>
      <c r="E45" s="42" t="str">
        <f t="shared" si="17"/>
        <v>18H-24H</v>
      </c>
      <c r="F45" s="25"/>
      <c r="G45" s="26"/>
      <c r="H45" s="106">
        <f t="shared" si="2"/>
        <v>12.7</v>
      </c>
      <c r="I45" s="106">
        <f t="shared" si="3"/>
        <v>23.3</v>
      </c>
      <c r="J45" s="28">
        <f t="shared" si="4"/>
        <v>178318</v>
      </c>
      <c r="K45" s="116">
        <f t="shared" si="5"/>
        <v>1622.52</v>
      </c>
      <c r="L45" s="29">
        <f t="shared" si="19"/>
        <v>9.0990253367579275</v>
      </c>
      <c r="M45" s="29">
        <f t="shared" si="7"/>
        <v>9.0990253367579275</v>
      </c>
      <c r="N45" s="4"/>
      <c r="O45" s="4"/>
      <c r="P45" s="59"/>
      <c r="Q45" s="62" t="s">
        <v>111</v>
      </c>
      <c r="R45" s="44" t="s">
        <v>66</v>
      </c>
      <c r="S45" s="44" t="s">
        <v>112</v>
      </c>
      <c r="T45" s="107">
        <f t="shared" si="29"/>
        <v>405.63</v>
      </c>
      <c r="U45" s="107">
        <f t="shared" si="21"/>
        <v>1054.6379999999999</v>
      </c>
      <c r="V45" s="117">
        <v>1622.52</v>
      </c>
      <c r="W45" s="107">
        <f t="shared" si="22"/>
        <v>2433.7799999999997</v>
      </c>
      <c r="X45" s="107">
        <f t="shared" si="23"/>
        <v>3245.04</v>
      </c>
      <c r="Y45" s="107">
        <f t="shared" si="30"/>
        <v>1622.52</v>
      </c>
      <c r="Z45" s="44">
        <f t="shared" si="31"/>
        <v>0</v>
      </c>
      <c r="AA45" s="44"/>
      <c r="AB45" s="44">
        <f t="shared" si="28"/>
        <v>0</v>
      </c>
      <c r="AC45" s="51"/>
      <c r="AD45" s="36">
        <v>1404081</v>
      </c>
      <c r="AE45" s="37">
        <v>178318</v>
      </c>
      <c r="AF45" s="49">
        <v>0.65</v>
      </c>
      <c r="AG45" s="38">
        <f t="shared" si="27"/>
        <v>9.0990253367579275</v>
      </c>
      <c r="AH45" s="38">
        <f t="shared" si="16"/>
        <v>1622.52</v>
      </c>
      <c r="AI45" s="38"/>
      <c r="AJ45" s="150">
        <v>12.7</v>
      </c>
      <c r="AK45" s="151">
        <v>23.3</v>
      </c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15.75" customHeight="1">
      <c r="A46" s="55"/>
      <c r="B46" s="326"/>
      <c r="C46" s="50" t="str">
        <f t="shared" si="18"/>
        <v>ABERTURA / ENCERRAMENTO</v>
      </c>
      <c r="D46" s="42" t="str">
        <f t="shared" si="1"/>
        <v>SEG-DOM</v>
      </c>
      <c r="E46" s="42" t="str">
        <f t="shared" si="17"/>
        <v>7H-24H</v>
      </c>
      <c r="F46" s="25"/>
      <c r="G46" s="26"/>
      <c r="H46" s="106">
        <f t="shared" si="2"/>
        <v>13.3</v>
      </c>
      <c r="I46" s="106">
        <f t="shared" si="3"/>
        <v>33.200000000000003</v>
      </c>
      <c r="J46" s="28">
        <f t="shared" si="4"/>
        <v>186743</v>
      </c>
      <c r="K46" s="116">
        <f t="shared" si="5"/>
        <v>1178.28</v>
      </c>
      <c r="L46" s="29">
        <f t="shared" si="19"/>
        <v>6.309634096057148</v>
      </c>
      <c r="M46" s="29">
        <f t="shared" si="7"/>
        <v>6.309634096057148</v>
      </c>
      <c r="N46" s="4"/>
      <c r="O46" s="4"/>
      <c r="P46" s="63" t="s">
        <v>106</v>
      </c>
      <c r="Q46" s="60" t="s">
        <v>113</v>
      </c>
      <c r="R46" s="64" t="s">
        <v>66</v>
      </c>
      <c r="S46" s="44" t="s">
        <v>114</v>
      </c>
      <c r="T46" s="107">
        <f t="shared" si="29"/>
        <v>294.57</v>
      </c>
      <c r="U46" s="107">
        <f t="shared" si="21"/>
        <v>765.88200000000006</v>
      </c>
      <c r="V46" s="117">
        <v>1178.28</v>
      </c>
      <c r="W46" s="107">
        <f t="shared" si="22"/>
        <v>1767.42</v>
      </c>
      <c r="X46" s="107">
        <f t="shared" si="23"/>
        <v>2356.56</v>
      </c>
      <c r="Y46" s="107">
        <f t="shared" si="30"/>
        <v>1178.28</v>
      </c>
      <c r="Z46" s="44">
        <f t="shared" si="31"/>
        <v>0</v>
      </c>
      <c r="AA46" s="44"/>
      <c r="AB46" s="44">
        <f t="shared" si="28"/>
        <v>0</v>
      </c>
      <c r="AC46" s="40"/>
      <c r="AD46" s="36">
        <v>1404081</v>
      </c>
      <c r="AE46" s="152">
        <v>186743</v>
      </c>
      <c r="AF46" s="153">
        <v>0.65</v>
      </c>
      <c r="AG46" s="38">
        <f t="shared" si="27"/>
        <v>6.309634096057148</v>
      </c>
      <c r="AH46" s="119">
        <f t="shared" si="16"/>
        <v>1178.28</v>
      </c>
      <c r="AI46" s="38"/>
      <c r="AJ46" s="154">
        <v>13.3</v>
      </c>
      <c r="AK46" s="155">
        <v>33.200000000000003</v>
      </c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5.75" customHeight="1">
      <c r="A47" s="55"/>
      <c r="B47" s="65"/>
      <c r="C47" s="122" t="s">
        <v>115</v>
      </c>
      <c r="D47" s="189"/>
      <c r="E47" s="189"/>
      <c r="F47" s="189"/>
      <c r="G47" s="190" t="e">
        <f>1-K4/K3</f>
        <v>#DIV/0!</v>
      </c>
      <c r="H47" s="191"/>
      <c r="I47" s="191"/>
      <c r="J47" s="191"/>
      <c r="K47" s="192"/>
      <c r="L47" s="191"/>
      <c r="M47" s="170"/>
      <c r="N47" s="4"/>
      <c r="O47" s="4"/>
      <c r="P47" s="4"/>
      <c r="Q47" s="91"/>
      <c r="R47" s="193"/>
      <c r="S47" s="89"/>
      <c r="T47" s="51"/>
      <c r="U47" s="177"/>
      <c r="V47" s="158"/>
      <c r="W47" s="158"/>
      <c r="X47" s="158"/>
      <c r="Y47" s="158"/>
      <c r="Z47" s="158"/>
      <c r="AA47" s="129" t="str">
        <f>IFERROR(IF(VLOOKUP(W48,$C$8:$F$52,4,0)&lt;&gt;0,VLOOKUP(W48,C46:K53,9,0)/VLOOKUP(W48,C46:H53,6,0),0),"")</f>
        <v/>
      </c>
      <c r="AB47" s="158"/>
      <c r="AC47" s="40"/>
      <c r="AD47" s="158"/>
      <c r="AE47" s="158"/>
      <c r="AF47" s="159"/>
      <c r="AG47" s="159"/>
      <c r="AH47" s="159"/>
      <c r="AI47" s="159"/>
      <c r="AJ47" s="159"/>
      <c r="AK47" s="159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5.75" customHeight="1">
      <c r="A48" s="55"/>
      <c r="B48" s="75"/>
      <c r="C48" s="133" t="s">
        <v>140</v>
      </c>
      <c r="D48" s="195"/>
      <c r="E48" s="195"/>
      <c r="F48" s="196"/>
      <c r="G48" s="196"/>
      <c r="H48" s="195"/>
      <c r="I48" s="195"/>
      <c r="J48" s="195"/>
      <c r="K48" s="197"/>
      <c r="L48" s="197"/>
      <c r="M48" s="199"/>
      <c r="N48" s="4"/>
      <c r="O48" s="4"/>
      <c r="P48" s="163"/>
      <c r="Q48" s="40"/>
      <c r="R48" s="40"/>
      <c r="S48" s="171"/>
      <c r="T48" s="158"/>
      <c r="U48" s="158"/>
      <c r="V48" s="158"/>
      <c r="W48" s="156"/>
      <c r="X48" s="158"/>
      <c r="Y48" s="158"/>
      <c r="Z48" s="158"/>
      <c r="AA48" s="129" t="str">
        <f>IFERROR(IF(VLOOKUP(#REF!,$C$8:$F$52,4,0)&lt;&gt;0,VLOOKUP(#REF!,C47:K53,9,0)/VLOOKUP(#REF!,C47:H53,6,0),0),"")</f>
        <v/>
      </c>
      <c r="AB48" s="158"/>
      <c r="AC48" s="40"/>
      <c r="AD48" s="158"/>
      <c r="AE48" s="158"/>
      <c r="AF48" s="158"/>
      <c r="AG48" s="158"/>
      <c r="AH48" s="158"/>
      <c r="AI48" s="158"/>
      <c r="AJ48" s="158"/>
      <c r="AK48" s="158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5.75" customHeight="1">
      <c r="A49" s="55"/>
      <c r="B49" s="75"/>
      <c r="C49" s="133" t="s">
        <v>126</v>
      </c>
      <c r="D49" s="195"/>
      <c r="E49" s="195"/>
      <c r="F49" s="196"/>
      <c r="G49" s="196"/>
      <c r="H49" s="195"/>
      <c r="I49" s="195"/>
      <c r="J49" s="195"/>
      <c r="K49" s="197"/>
      <c r="L49" s="197"/>
      <c r="M49" s="199"/>
      <c r="N49" s="4"/>
      <c r="O49" s="4"/>
      <c r="P49" s="163"/>
      <c r="Q49" s="40"/>
      <c r="R49" s="40"/>
      <c r="S49" s="171"/>
      <c r="T49" s="158"/>
      <c r="U49" s="158"/>
      <c r="V49" s="158"/>
      <c r="W49" s="156"/>
      <c r="X49" s="158"/>
      <c r="Y49" s="158"/>
      <c r="Z49" s="158"/>
      <c r="AA49" s="129"/>
      <c r="AB49" s="158"/>
      <c r="AC49" s="40"/>
      <c r="AD49" s="158"/>
      <c r="AE49" s="158"/>
      <c r="AF49" s="158"/>
      <c r="AG49" s="158"/>
      <c r="AH49" s="158"/>
      <c r="AI49" s="158"/>
      <c r="AJ49" s="158"/>
      <c r="AK49" s="158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5.75" customHeight="1">
      <c r="A50" s="55"/>
      <c r="B50" s="75"/>
      <c r="C50" s="195"/>
      <c r="D50" s="195"/>
      <c r="E50" s="195"/>
      <c r="F50" s="196"/>
      <c r="G50" s="196"/>
      <c r="H50" s="195"/>
      <c r="I50" s="195"/>
      <c r="J50" s="195"/>
      <c r="K50" s="197"/>
      <c r="L50" s="197"/>
      <c r="M50" s="199"/>
      <c r="N50" s="4"/>
      <c r="O50" s="4"/>
      <c r="P50" s="163"/>
      <c r="Q50" s="40"/>
      <c r="R50" s="40"/>
      <c r="S50" s="171"/>
      <c r="T50" s="158"/>
      <c r="U50" s="158"/>
      <c r="V50" s="158"/>
      <c r="W50" s="156"/>
      <c r="X50" s="158"/>
      <c r="Y50" s="158"/>
      <c r="Z50" s="158"/>
      <c r="AA50" s="129"/>
      <c r="AB50" s="158"/>
      <c r="AC50" s="40"/>
      <c r="AD50" s="158"/>
      <c r="AE50" s="158"/>
      <c r="AF50" s="158"/>
      <c r="AG50" s="158"/>
      <c r="AH50" s="158"/>
      <c r="AI50" s="158"/>
      <c r="AJ50" s="158"/>
      <c r="AK50" s="158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5.75" customHeight="1">
      <c r="A51" s="55"/>
      <c r="B51" s="75"/>
      <c r="C51" s="195"/>
      <c r="D51" s="195"/>
      <c r="E51" s="195"/>
      <c r="F51" s="196"/>
      <c r="G51" s="196"/>
      <c r="H51" s="195"/>
      <c r="I51" s="195"/>
      <c r="J51" s="195"/>
      <c r="K51" s="197"/>
      <c r="L51" s="197"/>
      <c r="M51" s="199"/>
      <c r="N51" s="4"/>
      <c r="O51" s="4"/>
      <c r="P51" s="163"/>
      <c r="Q51" s="40"/>
      <c r="R51" s="114"/>
      <c r="S51" s="171"/>
      <c r="T51" s="158"/>
      <c r="U51" s="158"/>
      <c r="V51" s="158"/>
      <c r="W51" s="156"/>
      <c r="X51" s="158"/>
      <c r="Y51" s="158"/>
      <c r="Z51" s="158"/>
      <c r="AA51" s="129"/>
      <c r="AB51" s="158"/>
      <c r="AC51" s="40"/>
      <c r="AD51" s="158"/>
      <c r="AE51" s="158"/>
      <c r="AF51" s="158"/>
      <c r="AG51" s="158"/>
      <c r="AH51" s="158"/>
      <c r="AI51" s="158"/>
      <c r="AJ51" s="158"/>
      <c r="AK51" s="158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5.75" customHeight="1">
      <c r="A52" s="55"/>
      <c r="B52" s="85"/>
      <c r="C52" s="173"/>
      <c r="D52" s="173"/>
      <c r="E52" s="173"/>
      <c r="F52" s="174"/>
      <c r="G52" s="174"/>
      <c r="H52" s="173"/>
      <c r="I52" s="173"/>
      <c r="J52" s="173"/>
      <c r="K52" s="175"/>
      <c r="L52" s="175"/>
      <c r="M52" s="200"/>
      <c r="N52" s="4"/>
      <c r="O52" s="4"/>
      <c r="P52" s="163"/>
      <c r="Q52" s="4"/>
      <c r="R52" s="51"/>
      <c r="S52" s="178"/>
      <c r="T52" s="74"/>
      <c r="U52" s="74"/>
      <c r="V52" s="74"/>
      <c r="W52" s="74"/>
      <c r="X52" s="74"/>
      <c r="Y52" s="74"/>
      <c r="Z52" s="74"/>
      <c r="AA52" s="74"/>
      <c r="AB52" s="74"/>
      <c r="AC52" s="51"/>
      <c r="AD52" s="74"/>
      <c r="AE52" s="74"/>
      <c r="AF52" s="83"/>
      <c r="AG52" s="74"/>
      <c r="AH52" s="74"/>
      <c r="AI52" s="74"/>
      <c r="AJ52" s="74"/>
      <c r="AK52" s="74"/>
      <c r="AL52" s="51"/>
      <c r="AM52" s="51"/>
      <c r="AN52" s="51"/>
      <c r="AO52" s="51"/>
      <c r="AP52" s="51"/>
      <c r="AQ52" s="51"/>
      <c r="AR52" s="51"/>
      <c r="AS52" s="51"/>
      <c r="AT52" s="51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.75" customHeight="1">
      <c r="A53" s="51"/>
      <c r="B53" s="166"/>
      <c r="C53" s="51"/>
      <c r="D53" s="51"/>
      <c r="E53" s="51"/>
      <c r="F53" s="51"/>
      <c r="G53" s="90"/>
      <c r="H53" s="51"/>
      <c r="I53" s="51"/>
      <c r="J53" s="51"/>
      <c r="K53" s="51"/>
      <c r="L53" s="51"/>
      <c r="M53" s="51"/>
      <c r="N53" s="4"/>
      <c r="O53" s="4"/>
      <c r="P53" s="4"/>
      <c r="Q53" s="51"/>
      <c r="R53" s="92"/>
      <c r="S53" s="178"/>
      <c r="T53" s="74"/>
      <c r="U53" s="74"/>
      <c r="V53" s="74"/>
      <c r="W53" s="74"/>
      <c r="X53" s="74"/>
      <c r="Y53" s="74"/>
      <c r="Z53" s="74"/>
      <c r="AA53" s="74"/>
      <c r="AB53" s="74"/>
      <c r="AC53" s="51"/>
      <c r="AD53" s="74"/>
      <c r="AE53" s="74"/>
      <c r="AF53" s="83"/>
      <c r="AG53" s="74"/>
      <c r="AH53" s="74"/>
      <c r="AI53" s="74"/>
      <c r="AJ53" s="74"/>
      <c r="AK53" s="74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5.75" customHeight="1">
      <c r="A54" s="4"/>
      <c r="B54" s="51"/>
      <c r="C54" s="51"/>
      <c r="D54" s="51"/>
      <c r="E54" s="51"/>
      <c r="F54" s="51"/>
      <c r="G54" s="90"/>
      <c r="H54" s="51"/>
      <c r="I54" s="51"/>
      <c r="J54" s="51"/>
      <c r="K54" s="51"/>
      <c r="L54" s="51"/>
      <c r="M54" s="51"/>
      <c r="N54" s="4"/>
      <c r="O54" s="4"/>
      <c r="P54" s="51"/>
      <c r="Q54" s="91"/>
      <c r="R54" s="93"/>
      <c r="S54" s="89"/>
      <c r="T54" s="51"/>
      <c r="U54" s="51"/>
      <c r="V54" s="4"/>
      <c r="W54" s="4"/>
      <c r="X54" s="4"/>
      <c r="Y54" s="4"/>
      <c r="Z54" s="4"/>
      <c r="AA54" s="4"/>
      <c r="AB54" s="4"/>
      <c r="AD54" s="4"/>
      <c r="AE54" s="4"/>
      <c r="AF54" s="81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5.75" customHeight="1">
      <c r="A55" s="4"/>
      <c r="B55" s="51"/>
      <c r="C55" s="51"/>
      <c r="D55" s="51"/>
      <c r="E55" s="51"/>
      <c r="F55" s="51"/>
      <c r="G55" s="90"/>
      <c r="H55" s="51"/>
      <c r="I55" s="51"/>
      <c r="J55" s="51"/>
      <c r="K55" s="51"/>
      <c r="L55" s="51"/>
      <c r="M55" s="51"/>
      <c r="N55" s="4"/>
      <c r="O55" s="4"/>
      <c r="P55" s="51"/>
      <c r="Q55" s="91"/>
      <c r="R55" s="93"/>
      <c r="S55" s="89"/>
      <c r="T55" s="51"/>
      <c r="U55" s="51"/>
      <c r="V55" s="4"/>
      <c r="W55" s="4"/>
      <c r="X55" s="4"/>
      <c r="Y55" s="4"/>
      <c r="Z55" s="4"/>
      <c r="AA55" s="4"/>
      <c r="AB55" s="4"/>
      <c r="AD55" s="4"/>
      <c r="AE55" s="4"/>
      <c r="AF55" s="81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5.75" customHeight="1">
      <c r="A56" s="4"/>
      <c r="B56" s="51"/>
      <c r="C56" s="51"/>
      <c r="D56" s="51"/>
      <c r="E56" s="51"/>
      <c r="F56" s="51"/>
      <c r="G56" s="90"/>
      <c r="H56" s="51"/>
      <c r="I56" s="51"/>
      <c r="J56" s="51"/>
      <c r="K56" s="51"/>
      <c r="L56" s="51"/>
      <c r="M56" s="51"/>
      <c r="N56" s="4"/>
      <c r="O56" s="4"/>
      <c r="P56" s="51"/>
      <c r="Q56" s="91"/>
      <c r="R56" s="93"/>
      <c r="S56" s="89"/>
      <c r="T56" s="51"/>
      <c r="U56" s="51"/>
      <c r="V56" s="4"/>
      <c r="W56" s="4"/>
      <c r="X56" s="4"/>
      <c r="Y56" s="4"/>
      <c r="Z56" s="4"/>
      <c r="AA56" s="4"/>
      <c r="AB56" s="4"/>
      <c r="AD56" s="4"/>
      <c r="AE56" s="4"/>
      <c r="AF56" s="81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5.75" customHeight="1">
      <c r="A57" s="4"/>
      <c r="B57" s="51"/>
      <c r="C57" s="51"/>
      <c r="D57" s="51"/>
      <c r="E57" s="51"/>
      <c r="F57" s="51"/>
      <c r="G57" s="90"/>
      <c r="H57" s="51"/>
      <c r="I57" s="51"/>
      <c r="J57" s="51"/>
      <c r="K57" s="51"/>
      <c r="L57" s="51"/>
      <c r="M57" s="51"/>
      <c r="N57" s="4"/>
      <c r="O57" s="4"/>
      <c r="P57" s="51"/>
      <c r="Q57" s="91"/>
      <c r="R57" s="93"/>
      <c r="S57" s="89"/>
      <c r="T57" s="51"/>
      <c r="U57" s="51"/>
      <c r="V57" s="4"/>
      <c r="W57" s="4"/>
      <c r="X57" s="4"/>
      <c r="Y57" s="4"/>
      <c r="Z57" s="4"/>
      <c r="AA57" s="4"/>
      <c r="AB57" s="4"/>
      <c r="AD57" s="4"/>
      <c r="AE57" s="4"/>
      <c r="AF57" s="81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5.75" customHeight="1">
      <c r="A58" s="4"/>
      <c r="B58" s="51"/>
      <c r="C58" s="51"/>
      <c r="D58" s="51"/>
      <c r="E58" s="51"/>
      <c r="F58" s="51"/>
      <c r="G58" s="90"/>
      <c r="H58" s="51"/>
      <c r="I58" s="51"/>
      <c r="J58" s="51"/>
      <c r="K58" s="51"/>
      <c r="L58" s="51"/>
      <c r="M58" s="51"/>
      <c r="N58" s="4"/>
      <c r="O58" s="4"/>
      <c r="P58" s="51"/>
      <c r="Q58" s="91"/>
      <c r="R58" s="93"/>
      <c r="S58" s="89"/>
      <c r="T58" s="51"/>
      <c r="U58" s="51"/>
      <c r="V58" s="4"/>
      <c r="W58" s="4"/>
      <c r="X58" s="4"/>
      <c r="Y58" s="4"/>
      <c r="Z58" s="4"/>
      <c r="AA58" s="4"/>
      <c r="AB58" s="4"/>
      <c r="AD58" s="4"/>
      <c r="AE58" s="4"/>
      <c r="AF58" s="81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5.75" customHeight="1">
      <c r="A59" s="4"/>
      <c r="B59" s="51"/>
      <c r="C59" s="51"/>
      <c r="D59" s="51"/>
      <c r="E59" s="51"/>
      <c r="F59" s="51"/>
      <c r="G59" s="90"/>
      <c r="H59" s="51"/>
      <c r="I59" s="51"/>
      <c r="J59" s="51"/>
      <c r="K59" s="51"/>
      <c r="L59" s="51"/>
      <c r="M59" s="51"/>
      <c r="N59" s="4"/>
      <c r="O59" s="4"/>
      <c r="P59" s="51"/>
      <c r="Q59" s="91"/>
      <c r="R59" s="93"/>
      <c r="S59" s="89"/>
      <c r="T59" s="51"/>
      <c r="U59" s="51"/>
      <c r="V59" s="4"/>
      <c r="W59" s="4"/>
      <c r="X59" s="4"/>
      <c r="Y59" s="4"/>
      <c r="Z59" s="4"/>
      <c r="AA59" s="4"/>
      <c r="AB59" s="4"/>
      <c r="AD59" s="4"/>
      <c r="AE59" s="4"/>
      <c r="AF59" s="81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5.75" customHeight="1">
      <c r="A60" s="4"/>
      <c r="B60" s="51"/>
      <c r="C60" s="51"/>
      <c r="D60" s="51"/>
      <c r="E60" s="51"/>
      <c r="F60" s="51"/>
      <c r="G60" s="90"/>
      <c r="H60" s="51"/>
      <c r="I60" s="51"/>
      <c r="J60" s="51"/>
      <c r="K60" s="51"/>
      <c r="L60" s="51"/>
      <c r="M60" s="51"/>
      <c r="N60" s="4"/>
      <c r="O60" s="4"/>
      <c r="P60" s="51"/>
      <c r="Q60" s="91"/>
      <c r="R60" s="93"/>
      <c r="S60" s="89"/>
      <c r="T60" s="51"/>
      <c r="U60" s="51"/>
      <c r="V60" s="4"/>
      <c r="W60" s="4"/>
      <c r="X60" s="4"/>
      <c r="Y60" s="4"/>
      <c r="Z60" s="4"/>
      <c r="AA60" s="4"/>
      <c r="AB60" s="4"/>
      <c r="AD60" s="4"/>
      <c r="AE60" s="4"/>
      <c r="AF60" s="81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5.75" customHeight="1">
      <c r="A61" s="4"/>
      <c r="B61" s="51"/>
      <c r="C61" s="51"/>
      <c r="D61" s="51"/>
      <c r="E61" s="51"/>
      <c r="F61" s="51"/>
      <c r="G61" s="90"/>
      <c r="H61" s="51"/>
      <c r="I61" s="51"/>
      <c r="J61" s="51"/>
      <c r="K61" s="51"/>
      <c r="L61" s="51"/>
      <c r="M61" s="51"/>
      <c r="N61" s="4"/>
      <c r="O61" s="4"/>
      <c r="P61" s="51"/>
      <c r="Q61" s="91"/>
      <c r="R61" s="93"/>
      <c r="S61" s="89"/>
      <c r="T61" s="51"/>
      <c r="U61" s="51"/>
      <c r="V61" s="4"/>
      <c r="W61" s="4"/>
      <c r="X61" s="4"/>
      <c r="Y61" s="4"/>
      <c r="Z61" s="4"/>
      <c r="AA61" s="4"/>
      <c r="AB61" s="4"/>
      <c r="AD61" s="4"/>
      <c r="AE61" s="4"/>
      <c r="AF61" s="8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5.75" customHeight="1">
      <c r="A62" s="4"/>
      <c r="B62" s="51"/>
      <c r="C62" s="51"/>
      <c r="D62" s="51"/>
      <c r="E62" s="51"/>
      <c r="F62" s="51"/>
      <c r="G62" s="90"/>
      <c r="H62" s="51"/>
      <c r="I62" s="51"/>
      <c r="J62" s="51"/>
      <c r="K62" s="51"/>
      <c r="L62" s="51"/>
      <c r="M62" s="51"/>
      <c r="N62" s="4"/>
      <c r="O62" s="4"/>
      <c r="P62" s="51"/>
      <c r="Q62" s="91"/>
      <c r="R62" s="93"/>
      <c r="S62" s="89"/>
      <c r="T62" s="51"/>
      <c r="U62" s="51"/>
      <c r="V62" s="4"/>
      <c r="W62" s="4"/>
      <c r="X62" s="4"/>
      <c r="Y62" s="4"/>
      <c r="Z62" s="4"/>
      <c r="AA62" s="4"/>
      <c r="AB62" s="4"/>
      <c r="AD62" s="4"/>
      <c r="AE62" s="4"/>
      <c r="AF62" s="81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5.75" customHeight="1">
      <c r="A63" s="4"/>
      <c r="B63" s="51"/>
      <c r="C63" s="51"/>
      <c r="D63" s="51"/>
      <c r="E63" s="51"/>
      <c r="F63" s="51"/>
      <c r="G63" s="90"/>
      <c r="H63" s="51"/>
      <c r="I63" s="51"/>
      <c r="J63" s="51"/>
      <c r="K63" s="51"/>
      <c r="L63" s="51"/>
      <c r="M63" s="51"/>
      <c r="N63" s="4"/>
      <c r="O63" s="4"/>
      <c r="P63" s="51"/>
      <c r="Q63" s="91"/>
      <c r="R63" s="93"/>
      <c r="S63" s="89"/>
      <c r="T63" s="51"/>
      <c r="U63" s="51"/>
      <c r="V63" s="4"/>
      <c r="W63" s="4"/>
      <c r="X63" s="4"/>
      <c r="Y63" s="4"/>
      <c r="Z63" s="4"/>
      <c r="AA63" s="4"/>
      <c r="AB63" s="4"/>
      <c r="AD63" s="4"/>
      <c r="AE63" s="4"/>
      <c r="AF63" s="8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5.75" customHeight="1">
      <c r="A64" s="4"/>
      <c r="B64" s="51"/>
      <c r="C64" s="51"/>
      <c r="D64" s="51"/>
      <c r="E64" s="51"/>
      <c r="F64" s="51"/>
      <c r="G64" s="90"/>
      <c r="H64" s="51"/>
      <c r="I64" s="51"/>
      <c r="J64" s="51"/>
      <c r="K64" s="51"/>
      <c r="L64" s="51"/>
      <c r="M64" s="51"/>
      <c r="N64" s="4"/>
      <c r="O64" s="4"/>
      <c r="P64" s="51"/>
      <c r="Q64" s="91"/>
      <c r="R64" s="93"/>
      <c r="S64" s="89"/>
      <c r="T64" s="51"/>
      <c r="U64" s="51"/>
      <c r="V64" s="4"/>
      <c r="W64" s="4"/>
      <c r="X64" s="4"/>
      <c r="Y64" s="4"/>
      <c r="Z64" s="4"/>
      <c r="AA64" s="4"/>
      <c r="AB64" s="4"/>
      <c r="AD64" s="4"/>
      <c r="AE64" s="4"/>
      <c r="AF64" s="8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5.75" customHeight="1">
      <c r="A65" s="4"/>
      <c r="B65" s="51"/>
      <c r="C65" s="51"/>
      <c r="D65" s="51"/>
      <c r="E65" s="51"/>
      <c r="F65" s="51"/>
      <c r="G65" s="90"/>
      <c r="H65" s="51"/>
      <c r="I65" s="51"/>
      <c r="J65" s="51"/>
      <c r="K65" s="51"/>
      <c r="L65" s="51"/>
      <c r="M65" s="51"/>
      <c r="N65" s="4"/>
      <c r="O65" s="4"/>
      <c r="P65" s="51"/>
      <c r="Q65" s="91"/>
      <c r="R65" s="93"/>
      <c r="S65" s="89"/>
      <c r="T65" s="51"/>
      <c r="U65" s="51"/>
      <c r="V65" s="4"/>
      <c r="W65" s="4"/>
      <c r="X65" s="4"/>
      <c r="Y65" s="4"/>
      <c r="Z65" s="4"/>
      <c r="AA65" s="4"/>
      <c r="AB65" s="4"/>
      <c r="AD65" s="4"/>
      <c r="AE65" s="4"/>
      <c r="AF65" s="81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5.75" customHeight="1">
      <c r="A66" s="4"/>
      <c r="B66" s="51"/>
      <c r="C66" s="51"/>
      <c r="D66" s="51"/>
      <c r="E66" s="51"/>
      <c r="F66" s="51"/>
      <c r="G66" s="90"/>
      <c r="H66" s="51"/>
      <c r="I66" s="51"/>
      <c r="J66" s="51"/>
      <c r="K66" s="51"/>
      <c r="L66" s="51"/>
      <c r="M66" s="51"/>
      <c r="N66" s="4"/>
      <c r="O66" s="4"/>
      <c r="P66" s="51"/>
      <c r="Q66" s="91"/>
      <c r="R66" s="93"/>
      <c r="S66" s="89"/>
      <c r="T66" s="51"/>
      <c r="U66" s="51"/>
      <c r="V66" s="4"/>
      <c r="W66" s="4"/>
      <c r="X66" s="4"/>
      <c r="Y66" s="4"/>
      <c r="Z66" s="4"/>
      <c r="AA66" s="4"/>
      <c r="AB66" s="4"/>
      <c r="AD66" s="4"/>
      <c r="AE66" s="4"/>
      <c r="AF66" s="8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5.75" customHeight="1">
      <c r="A67" s="4"/>
      <c r="B67" s="51"/>
      <c r="C67" s="51"/>
      <c r="D67" s="51"/>
      <c r="E67" s="51"/>
      <c r="F67" s="51"/>
      <c r="G67" s="90"/>
      <c r="H67" s="51"/>
      <c r="I67" s="51"/>
      <c r="J67" s="51"/>
      <c r="K67" s="51"/>
      <c r="L67" s="51"/>
      <c r="M67" s="51"/>
      <c r="N67" s="4"/>
      <c r="O67" s="4"/>
      <c r="P67" s="51"/>
      <c r="Q67" s="91"/>
      <c r="R67" s="93"/>
      <c r="S67" s="89"/>
      <c r="T67" s="51"/>
      <c r="U67" s="51"/>
      <c r="V67" s="4"/>
      <c r="W67" s="4"/>
      <c r="X67" s="4"/>
      <c r="Y67" s="4"/>
      <c r="Z67" s="4"/>
      <c r="AA67" s="4"/>
      <c r="AB67" s="4"/>
      <c r="AD67" s="4"/>
      <c r="AE67" s="4"/>
      <c r="AF67" s="81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5.75" customHeight="1">
      <c r="A68" s="4"/>
      <c r="B68" s="51"/>
      <c r="C68" s="51"/>
      <c r="D68" s="51"/>
      <c r="E68" s="51"/>
      <c r="F68" s="51"/>
      <c r="G68" s="90"/>
      <c r="H68" s="51"/>
      <c r="I68" s="51"/>
      <c r="J68" s="51"/>
      <c r="K68" s="51"/>
      <c r="L68" s="51"/>
      <c r="M68" s="51"/>
      <c r="N68" s="4"/>
      <c r="O68" s="4"/>
      <c r="P68" s="51"/>
      <c r="Q68" s="91"/>
      <c r="R68" s="93"/>
      <c r="S68" s="89"/>
      <c r="T68" s="51"/>
      <c r="U68" s="51"/>
      <c r="V68" s="4"/>
      <c r="W68" s="4"/>
      <c r="X68" s="4"/>
      <c r="Y68" s="4"/>
      <c r="Z68" s="4"/>
      <c r="AA68" s="4"/>
      <c r="AB68" s="4"/>
      <c r="AD68" s="4"/>
      <c r="AE68" s="4"/>
      <c r="AF68" s="81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5.75" customHeight="1">
      <c r="A69" s="4"/>
      <c r="B69" s="51"/>
      <c r="C69" s="51"/>
      <c r="D69" s="51"/>
      <c r="E69" s="51"/>
      <c r="F69" s="51"/>
      <c r="G69" s="90"/>
      <c r="H69" s="51"/>
      <c r="I69" s="51"/>
      <c r="J69" s="51"/>
      <c r="K69" s="51"/>
      <c r="L69" s="51"/>
      <c r="M69" s="51"/>
      <c r="N69" s="4"/>
      <c r="O69" s="4"/>
      <c r="P69" s="51"/>
      <c r="Q69" s="91"/>
      <c r="R69" s="93"/>
      <c r="S69" s="89"/>
      <c r="T69" s="51"/>
      <c r="U69" s="51"/>
      <c r="V69" s="4"/>
      <c r="W69" s="4"/>
      <c r="X69" s="4"/>
      <c r="Y69" s="4"/>
      <c r="Z69" s="4"/>
      <c r="AA69" s="4"/>
      <c r="AB69" s="4"/>
      <c r="AD69" s="4"/>
      <c r="AE69" s="4"/>
      <c r="AF69" s="81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5.75" customHeight="1">
      <c r="A70" s="4"/>
      <c r="B70" s="51"/>
      <c r="C70" s="51"/>
      <c r="D70" s="51"/>
      <c r="E70" s="51"/>
      <c r="F70" s="51"/>
      <c r="G70" s="90"/>
      <c r="H70" s="51"/>
      <c r="I70" s="51"/>
      <c r="J70" s="51"/>
      <c r="K70" s="51"/>
      <c r="L70" s="51"/>
      <c r="M70" s="51"/>
      <c r="N70" s="4"/>
      <c r="O70" s="4"/>
      <c r="P70" s="51"/>
      <c r="Q70" s="91"/>
      <c r="R70" s="93"/>
      <c r="S70" s="89"/>
      <c r="T70" s="51"/>
      <c r="U70" s="51"/>
      <c r="V70" s="4"/>
      <c r="W70" s="4"/>
      <c r="X70" s="4"/>
      <c r="Y70" s="4"/>
      <c r="Z70" s="4"/>
      <c r="AA70" s="4"/>
      <c r="AB70" s="4"/>
      <c r="AD70" s="4"/>
      <c r="AE70" s="4"/>
      <c r="AF70" s="81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5.75" customHeight="1">
      <c r="A71" s="4"/>
      <c r="B71" s="51"/>
      <c r="C71" s="51"/>
      <c r="D71" s="51"/>
      <c r="E71" s="51"/>
      <c r="F71" s="51"/>
      <c r="G71" s="90"/>
      <c r="H71" s="51"/>
      <c r="I71" s="51"/>
      <c r="J71" s="51"/>
      <c r="K71" s="51"/>
      <c r="L71" s="51"/>
      <c r="M71" s="51"/>
      <c r="N71" s="4"/>
      <c r="O71" s="4"/>
      <c r="P71" s="51"/>
      <c r="Q71" s="91"/>
      <c r="R71" s="93"/>
      <c r="S71" s="89"/>
      <c r="T71" s="51"/>
      <c r="U71" s="51"/>
      <c r="V71" s="4"/>
      <c r="W71" s="4"/>
      <c r="X71" s="4"/>
      <c r="Y71" s="4"/>
      <c r="Z71" s="4"/>
      <c r="AA71" s="4"/>
      <c r="AB71" s="4"/>
      <c r="AD71" s="4"/>
      <c r="AE71" s="4"/>
      <c r="AF71" s="81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5.75" customHeight="1">
      <c r="A72" s="4"/>
      <c r="B72" s="51"/>
      <c r="C72" s="51"/>
      <c r="D72" s="51"/>
      <c r="E72" s="51"/>
      <c r="F72" s="51"/>
      <c r="G72" s="90"/>
      <c r="H72" s="51"/>
      <c r="I72" s="51"/>
      <c r="J72" s="51"/>
      <c r="K72" s="51"/>
      <c r="L72" s="51"/>
      <c r="M72" s="51"/>
      <c r="N72" s="4"/>
      <c r="O72" s="4"/>
      <c r="P72" s="51"/>
      <c r="Q72" s="91"/>
      <c r="R72" s="93"/>
      <c r="S72" s="89"/>
      <c r="T72" s="51"/>
      <c r="U72" s="51"/>
      <c r="V72" s="4"/>
      <c r="W72" s="4"/>
      <c r="X72" s="4"/>
      <c r="Y72" s="4"/>
      <c r="Z72" s="4"/>
      <c r="AA72" s="4"/>
      <c r="AB72" s="4"/>
      <c r="AD72" s="4"/>
      <c r="AE72" s="4"/>
      <c r="AF72" s="81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5.75" customHeight="1">
      <c r="A73" s="4"/>
      <c r="B73" s="51"/>
      <c r="C73" s="51"/>
      <c r="D73" s="51"/>
      <c r="E73" s="51"/>
      <c r="F73" s="51"/>
      <c r="G73" s="90"/>
      <c r="H73" s="51"/>
      <c r="I73" s="51"/>
      <c r="J73" s="51"/>
      <c r="K73" s="51"/>
      <c r="L73" s="51"/>
      <c r="M73" s="51"/>
      <c r="N73" s="4"/>
      <c r="O73" s="4"/>
      <c r="P73" s="51"/>
      <c r="Q73" s="91"/>
      <c r="R73" s="93"/>
      <c r="S73" s="89"/>
      <c r="T73" s="51"/>
      <c r="U73" s="51"/>
      <c r="V73" s="4"/>
      <c r="W73" s="4"/>
      <c r="X73" s="4"/>
      <c r="Y73" s="4"/>
      <c r="Z73" s="4"/>
      <c r="AA73" s="4"/>
      <c r="AB73" s="4"/>
      <c r="AD73" s="4"/>
      <c r="AE73" s="4"/>
      <c r="AF73" s="81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5.75" customHeight="1">
      <c r="A74" s="4"/>
      <c r="B74" s="51"/>
      <c r="C74" s="51"/>
      <c r="D74" s="51"/>
      <c r="E74" s="51"/>
      <c r="F74" s="51"/>
      <c r="G74" s="90"/>
      <c r="H74" s="51"/>
      <c r="I74" s="51"/>
      <c r="J74" s="51"/>
      <c r="K74" s="51"/>
      <c r="L74" s="51"/>
      <c r="M74" s="51"/>
      <c r="N74" s="4"/>
      <c r="O74" s="4"/>
      <c r="P74" s="51"/>
      <c r="Q74" s="91"/>
      <c r="R74" s="93"/>
      <c r="S74" s="89"/>
      <c r="T74" s="51"/>
      <c r="U74" s="51"/>
      <c r="V74" s="4"/>
      <c r="W74" s="4"/>
      <c r="X74" s="4"/>
      <c r="Y74" s="4"/>
      <c r="Z74" s="4"/>
      <c r="AA74" s="4"/>
      <c r="AB74" s="4"/>
      <c r="AD74" s="4"/>
      <c r="AE74" s="4"/>
      <c r="AF74" s="81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5.75" customHeight="1">
      <c r="A75" s="4"/>
      <c r="B75" s="51"/>
      <c r="C75" s="51"/>
      <c r="D75" s="51"/>
      <c r="E75" s="51"/>
      <c r="F75" s="51"/>
      <c r="G75" s="90"/>
      <c r="H75" s="51"/>
      <c r="I75" s="51"/>
      <c r="J75" s="51"/>
      <c r="K75" s="51"/>
      <c r="L75" s="51"/>
      <c r="M75" s="51"/>
      <c r="N75" s="4"/>
      <c r="O75" s="4"/>
      <c r="P75" s="51"/>
      <c r="Q75" s="91"/>
      <c r="R75" s="93"/>
      <c r="S75" s="89"/>
      <c r="T75" s="51"/>
      <c r="U75" s="51"/>
      <c r="V75" s="4"/>
      <c r="W75" s="4"/>
      <c r="X75" s="4"/>
      <c r="Y75" s="4"/>
      <c r="Z75" s="4"/>
      <c r="AA75" s="4"/>
      <c r="AB75" s="4"/>
      <c r="AD75" s="4"/>
      <c r="AE75" s="4"/>
      <c r="AF75" s="81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5.75" customHeight="1">
      <c r="A76" s="4"/>
      <c r="B76" s="51"/>
      <c r="C76" s="51"/>
      <c r="D76" s="51"/>
      <c r="E76" s="51"/>
      <c r="F76" s="51"/>
      <c r="G76" s="90"/>
      <c r="H76" s="51"/>
      <c r="I76" s="51"/>
      <c r="J76" s="51"/>
      <c r="K76" s="51"/>
      <c r="L76" s="51"/>
      <c r="M76" s="51"/>
      <c r="N76" s="4"/>
      <c r="O76" s="4"/>
      <c r="P76" s="51"/>
      <c r="Q76" s="91"/>
      <c r="R76" s="93"/>
      <c r="S76" s="89"/>
      <c r="T76" s="51"/>
      <c r="U76" s="51"/>
      <c r="V76" s="4"/>
      <c r="W76" s="4"/>
      <c r="X76" s="4"/>
      <c r="Y76" s="4"/>
      <c r="Z76" s="4"/>
      <c r="AA76" s="4"/>
      <c r="AB76" s="4"/>
      <c r="AD76" s="4"/>
      <c r="AE76" s="4"/>
      <c r="AF76" s="81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5.75" customHeight="1">
      <c r="A77" s="4"/>
      <c r="B77" s="51"/>
      <c r="C77" s="51"/>
      <c r="D77" s="51"/>
      <c r="E77" s="51"/>
      <c r="F77" s="51"/>
      <c r="G77" s="90"/>
      <c r="H77" s="51"/>
      <c r="I77" s="51"/>
      <c r="J77" s="51"/>
      <c r="K77" s="51"/>
      <c r="L77" s="51"/>
      <c r="M77" s="51"/>
      <c r="N77" s="4"/>
      <c r="O77" s="4"/>
      <c r="P77" s="51"/>
      <c r="Q77" s="91"/>
      <c r="R77" s="93"/>
      <c r="S77" s="89"/>
      <c r="T77" s="51"/>
      <c r="U77" s="51"/>
      <c r="V77" s="4"/>
      <c r="W77" s="4"/>
      <c r="X77" s="4"/>
      <c r="Y77" s="4"/>
      <c r="Z77" s="4"/>
      <c r="AA77" s="4"/>
      <c r="AB77" s="4"/>
      <c r="AD77" s="4"/>
      <c r="AE77" s="4"/>
      <c r="AF77" s="81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5.75" customHeight="1">
      <c r="A78" s="4"/>
      <c r="B78" s="51"/>
      <c r="C78" s="51"/>
      <c r="D78" s="51"/>
      <c r="E78" s="51"/>
      <c r="F78" s="51"/>
      <c r="G78" s="90"/>
      <c r="H78" s="51"/>
      <c r="I78" s="51"/>
      <c r="J78" s="51"/>
      <c r="K78" s="51"/>
      <c r="L78" s="51"/>
      <c r="M78" s="51"/>
      <c r="N78" s="4"/>
      <c r="O78" s="4"/>
      <c r="P78" s="51"/>
      <c r="Q78" s="91"/>
      <c r="R78" s="93"/>
      <c r="S78" s="89"/>
      <c r="T78" s="51"/>
      <c r="U78" s="51"/>
      <c r="V78" s="4"/>
      <c r="W78" s="4"/>
      <c r="X78" s="4"/>
      <c r="Y78" s="4"/>
      <c r="Z78" s="4"/>
      <c r="AA78" s="4"/>
      <c r="AB78" s="4"/>
      <c r="AD78" s="4"/>
      <c r="AE78" s="4"/>
      <c r="AF78" s="81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5.75" customHeight="1">
      <c r="A79" s="4"/>
      <c r="B79" s="51"/>
      <c r="C79" s="51"/>
      <c r="D79" s="51"/>
      <c r="E79" s="51"/>
      <c r="F79" s="51"/>
      <c r="G79" s="90"/>
      <c r="H79" s="51"/>
      <c r="I79" s="51"/>
      <c r="J79" s="51"/>
      <c r="K79" s="51"/>
      <c r="L79" s="51"/>
      <c r="M79" s="51"/>
      <c r="N79" s="4"/>
      <c r="O79" s="4"/>
      <c r="P79" s="51"/>
      <c r="Q79" s="91"/>
      <c r="R79" s="93"/>
      <c r="S79" s="89"/>
      <c r="T79" s="51"/>
      <c r="U79" s="51"/>
      <c r="V79" s="4"/>
      <c r="W79" s="4"/>
      <c r="X79" s="4"/>
      <c r="Y79" s="4"/>
      <c r="Z79" s="4"/>
      <c r="AA79" s="4"/>
      <c r="AB79" s="4"/>
      <c r="AD79" s="4"/>
      <c r="AE79" s="4"/>
      <c r="AF79" s="81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5.75" customHeight="1">
      <c r="A80" s="4"/>
      <c r="B80" s="51"/>
      <c r="C80" s="51"/>
      <c r="D80" s="51"/>
      <c r="E80" s="51"/>
      <c r="F80" s="51"/>
      <c r="G80" s="90"/>
      <c r="H80" s="51"/>
      <c r="I80" s="51"/>
      <c r="J80" s="51"/>
      <c r="K80" s="51"/>
      <c r="L80" s="51"/>
      <c r="M80" s="51"/>
      <c r="N80" s="4"/>
      <c r="O80" s="4"/>
      <c r="P80" s="51"/>
      <c r="Q80" s="91"/>
      <c r="R80" s="93"/>
      <c r="S80" s="89"/>
      <c r="T80" s="51"/>
      <c r="U80" s="51"/>
      <c r="V80" s="4"/>
      <c r="W80" s="4"/>
      <c r="X80" s="4"/>
      <c r="Y80" s="4"/>
      <c r="Z80" s="4"/>
      <c r="AA80" s="4"/>
      <c r="AB80" s="4"/>
      <c r="AD80" s="4"/>
      <c r="AE80" s="4"/>
      <c r="AF80" s="81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5.75" customHeight="1">
      <c r="A81" s="4"/>
      <c r="B81" s="51"/>
      <c r="C81" s="51"/>
      <c r="D81" s="51"/>
      <c r="E81" s="51"/>
      <c r="F81" s="51"/>
      <c r="G81" s="90"/>
      <c r="H81" s="51"/>
      <c r="I81" s="51"/>
      <c r="J81" s="51"/>
      <c r="K81" s="51"/>
      <c r="L81" s="51"/>
      <c r="M81" s="51"/>
      <c r="N81" s="4"/>
      <c r="O81" s="4"/>
      <c r="P81" s="51"/>
      <c r="Q81" s="91"/>
      <c r="R81" s="93"/>
      <c r="S81" s="89"/>
      <c r="T81" s="51"/>
      <c r="U81" s="51"/>
      <c r="V81" s="4"/>
      <c r="W81" s="4"/>
      <c r="X81" s="4"/>
      <c r="Y81" s="4"/>
      <c r="Z81" s="4"/>
      <c r="AA81" s="4"/>
      <c r="AB81" s="4"/>
      <c r="AD81" s="4"/>
      <c r="AE81" s="4"/>
      <c r="AF81" s="81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5.75" customHeight="1">
      <c r="A82" s="4"/>
      <c r="B82" s="51"/>
      <c r="C82" s="51"/>
      <c r="D82" s="51"/>
      <c r="E82" s="51"/>
      <c r="F82" s="51"/>
      <c r="G82" s="90"/>
      <c r="H82" s="51"/>
      <c r="I82" s="51"/>
      <c r="J82" s="51"/>
      <c r="K82" s="51"/>
      <c r="L82" s="51"/>
      <c r="M82" s="51"/>
      <c r="N82" s="4"/>
      <c r="O82" s="4"/>
      <c r="P82" s="51"/>
      <c r="Q82" s="91"/>
      <c r="R82" s="93"/>
      <c r="S82" s="89"/>
      <c r="T82" s="51"/>
      <c r="U82" s="51"/>
      <c r="V82" s="4"/>
      <c r="W82" s="4"/>
      <c r="X82" s="4"/>
      <c r="Y82" s="4"/>
      <c r="Z82" s="4"/>
      <c r="AA82" s="4"/>
      <c r="AB82" s="4"/>
      <c r="AD82" s="4"/>
      <c r="AE82" s="4"/>
      <c r="AF82" s="81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5.75" customHeight="1">
      <c r="A83" s="4"/>
      <c r="B83" s="51"/>
      <c r="C83" s="51"/>
      <c r="D83" s="51"/>
      <c r="E83" s="51"/>
      <c r="F83" s="51"/>
      <c r="G83" s="90"/>
      <c r="H83" s="51"/>
      <c r="I83" s="51"/>
      <c r="J83" s="51"/>
      <c r="K83" s="51"/>
      <c r="L83" s="51"/>
      <c r="M83" s="51"/>
      <c r="N83" s="4"/>
      <c r="O83" s="4"/>
      <c r="P83" s="51"/>
      <c r="Q83" s="91"/>
      <c r="R83" s="93"/>
      <c r="S83" s="89"/>
      <c r="T83" s="51"/>
      <c r="U83" s="51"/>
      <c r="V83" s="4"/>
      <c r="W83" s="4"/>
      <c r="X83" s="4"/>
      <c r="Y83" s="4"/>
      <c r="Z83" s="4"/>
      <c r="AA83" s="4"/>
      <c r="AB83" s="4"/>
      <c r="AD83" s="4"/>
      <c r="AE83" s="4"/>
      <c r="AF83" s="81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5.75" customHeight="1">
      <c r="A84" s="4"/>
      <c r="B84" s="51"/>
      <c r="C84" s="51"/>
      <c r="D84" s="51"/>
      <c r="E84" s="51"/>
      <c r="F84" s="51"/>
      <c r="G84" s="90"/>
      <c r="H84" s="51"/>
      <c r="I84" s="51"/>
      <c r="J84" s="51"/>
      <c r="K84" s="51"/>
      <c r="L84" s="51"/>
      <c r="M84" s="51"/>
      <c r="N84" s="4"/>
      <c r="O84" s="4"/>
      <c r="P84" s="51"/>
      <c r="Q84" s="91"/>
      <c r="R84" s="93"/>
      <c r="S84" s="89"/>
      <c r="T84" s="51"/>
      <c r="U84" s="51"/>
      <c r="V84" s="4"/>
      <c r="W84" s="4"/>
      <c r="X84" s="4"/>
      <c r="Y84" s="4"/>
      <c r="Z84" s="4"/>
      <c r="AA84" s="4"/>
      <c r="AB84" s="4"/>
      <c r="AD84" s="4"/>
      <c r="AE84" s="4"/>
      <c r="AF84" s="81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5.75" customHeight="1">
      <c r="A85" s="4"/>
      <c r="B85" s="51"/>
      <c r="C85" s="51"/>
      <c r="D85" s="51"/>
      <c r="E85" s="51"/>
      <c r="F85" s="51"/>
      <c r="G85" s="90"/>
      <c r="H85" s="51"/>
      <c r="I85" s="51"/>
      <c r="J85" s="51"/>
      <c r="K85" s="51"/>
      <c r="L85" s="51"/>
      <c r="M85" s="51"/>
      <c r="N85" s="4"/>
      <c r="O85" s="4"/>
      <c r="P85" s="51"/>
      <c r="Q85" s="91"/>
      <c r="R85" s="93"/>
      <c r="S85" s="89"/>
      <c r="T85" s="51"/>
      <c r="U85" s="51"/>
      <c r="V85" s="4"/>
      <c r="W85" s="4"/>
      <c r="X85" s="4"/>
      <c r="Y85" s="4"/>
      <c r="Z85" s="4"/>
      <c r="AA85" s="4"/>
      <c r="AB85" s="4"/>
      <c r="AD85" s="4"/>
      <c r="AE85" s="4"/>
      <c r="AF85" s="81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5.75" customHeight="1">
      <c r="A86" s="4"/>
      <c r="B86" s="51"/>
      <c r="C86" s="51"/>
      <c r="D86" s="51"/>
      <c r="E86" s="51"/>
      <c r="F86" s="51"/>
      <c r="G86" s="90"/>
      <c r="H86" s="51"/>
      <c r="I86" s="51"/>
      <c r="J86" s="51"/>
      <c r="K86" s="51"/>
      <c r="L86" s="51"/>
      <c r="M86" s="51"/>
      <c r="N86" s="4"/>
      <c r="O86" s="4"/>
      <c r="P86" s="51"/>
      <c r="Q86" s="91"/>
      <c r="R86" s="93"/>
      <c r="S86" s="89"/>
      <c r="T86" s="51"/>
      <c r="U86" s="51"/>
      <c r="V86" s="4"/>
      <c r="W86" s="4"/>
      <c r="X86" s="4"/>
      <c r="Y86" s="4"/>
      <c r="Z86" s="4"/>
      <c r="AA86" s="4"/>
      <c r="AB86" s="4"/>
      <c r="AD86" s="4"/>
      <c r="AE86" s="4"/>
      <c r="AF86" s="81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5.75" customHeight="1">
      <c r="A87" s="4"/>
      <c r="B87" s="51"/>
      <c r="C87" s="51"/>
      <c r="D87" s="51"/>
      <c r="E87" s="51"/>
      <c r="F87" s="51"/>
      <c r="G87" s="90"/>
      <c r="H87" s="51"/>
      <c r="I87" s="51"/>
      <c r="J87" s="51"/>
      <c r="K87" s="51"/>
      <c r="L87" s="51"/>
      <c r="M87" s="51"/>
      <c r="N87" s="4"/>
      <c r="O87" s="4"/>
      <c r="P87" s="51"/>
      <c r="Q87" s="91"/>
      <c r="R87" s="93"/>
      <c r="S87" s="89"/>
      <c r="T87" s="51"/>
      <c r="U87" s="51"/>
      <c r="V87" s="4"/>
      <c r="W87" s="4"/>
      <c r="X87" s="4"/>
      <c r="Y87" s="4"/>
      <c r="Z87" s="4"/>
      <c r="AA87" s="4"/>
      <c r="AB87" s="4"/>
      <c r="AD87" s="4"/>
      <c r="AE87" s="4"/>
      <c r="AF87" s="81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5.75" customHeight="1">
      <c r="A88" s="4"/>
      <c r="B88" s="51"/>
      <c r="C88" s="51"/>
      <c r="D88" s="51"/>
      <c r="E88" s="51"/>
      <c r="F88" s="51"/>
      <c r="G88" s="90"/>
      <c r="H88" s="51"/>
      <c r="I88" s="51"/>
      <c r="J88" s="51"/>
      <c r="K88" s="51"/>
      <c r="L88" s="51"/>
      <c r="M88" s="51"/>
      <c r="N88" s="4"/>
      <c r="O88" s="4"/>
      <c r="P88" s="51"/>
      <c r="Q88" s="91"/>
      <c r="R88" s="93"/>
      <c r="S88" s="89"/>
      <c r="T88" s="51"/>
      <c r="U88" s="51"/>
      <c r="V88" s="4"/>
      <c r="W88" s="4"/>
      <c r="X88" s="4"/>
      <c r="Y88" s="4"/>
      <c r="Z88" s="4"/>
      <c r="AA88" s="4"/>
      <c r="AB88" s="4"/>
      <c r="AD88" s="4"/>
      <c r="AE88" s="4"/>
      <c r="AF88" s="81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5.75" customHeight="1">
      <c r="A89" s="4"/>
      <c r="B89" s="51"/>
      <c r="C89" s="51"/>
      <c r="D89" s="51"/>
      <c r="E89" s="51"/>
      <c r="F89" s="51"/>
      <c r="G89" s="90"/>
      <c r="H89" s="51"/>
      <c r="I89" s="51"/>
      <c r="J89" s="51"/>
      <c r="K89" s="51"/>
      <c r="L89" s="51"/>
      <c r="M89" s="51"/>
      <c r="N89" s="4"/>
      <c r="O89" s="4"/>
      <c r="P89" s="51"/>
      <c r="Q89" s="91"/>
      <c r="R89" s="93"/>
      <c r="S89" s="89"/>
      <c r="T89" s="51"/>
      <c r="U89" s="51"/>
      <c r="V89" s="4"/>
      <c r="W89" s="4"/>
      <c r="X89" s="4"/>
      <c r="Y89" s="4"/>
      <c r="Z89" s="4"/>
      <c r="AA89" s="4"/>
      <c r="AB89" s="4"/>
      <c r="AD89" s="4"/>
      <c r="AE89" s="4"/>
      <c r="AF89" s="81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5.75" customHeight="1">
      <c r="A90" s="4"/>
      <c r="B90" s="51"/>
      <c r="C90" s="51"/>
      <c r="D90" s="51"/>
      <c r="E90" s="51"/>
      <c r="F90" s="51"/>
      <c r="G90" s="90"/>
      <c r="H90" s="51"/>
      <c r="I90" s="51"/>
      <c r="J90" s="51"/>
      <c r="K90" s="51"/>
      <c r="L90" s="51"/>
      <c r="M90" s="51"/>
      <c r="N90" s="4"/>
      <c r="O90" s="4"/>
      <c r="P90" s="51"/>
      <c r="Q90" s="91"/>
      <c r="R90" s="93"/>
      <c r="S90" s="89"/>
      <c r="T90" s="51"/>
      <c r="U90" s="51"/>
      <c r="V90" s="4"/>
      <c r="W90" s="4"/>
      <c r="X90" s="4"/>
      <c r="Y90" s="4"/>
      <c r="Z90" s="4"/>
      <c r="AA90" s="4"/>
      <c r="AB90" s="4"/>
      <c r="AD90" s="4"/>
      <c r="AE90" s="4"/>
      <c r="AF90" s="81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5.75" customHeight="1">
      <c r="A91" s="4"/>
      <c r="B91" s="51"/>
      <c r="C91" s="51"/>
      <c r="D91" s="51"/>
      <c r="E91" s="51"/>
      <c r="F91" s="51"/>
      <c r="G91" s="90"/>
      <c r="H91" s="51"/>
      <c r="I91" s="51"/>
      <c r="J91" s="51"/>
      <c r="K91" s="51"/>
      <c r="L91" s="51"/>
      <c r="M91" s="51"/>
      <c r="N91" s="4"/>
      <c r="O91" s="4"/>
      <c r="P91" s="51"/>
      <c r="Q91" s="91"/>
      <c r="R91" s="93"/>
      <c r="S91" s="89"/>
      <c r="T91" s="51"/>
      <c r="U91" s="51"/>
      <c r="V91" s="4"/>
      <c r="W91" s="4"/>
      <c r="X91" s="4"/>
      <c r="Y91" s="4"/>
      <c r="Z91" s="4"/>
      <c r="AA91" s="4"/>
      <c r="AB91" s="4"/>
      <c r="AD91" s="4"/>
      <c r="AE91" s="4"/>
      <c r="AF91" s="81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5.75" customHeight="1">
      <c r="A92" s="4"/>
      <c r="B92" s="51"/>
      <c r="C92" s="51"/>
      <c r="D92" s="51"/>
      <c r="E92" s="51"/>
      <c r="F92" s="51"/>
      <c r="G92" s="90"/>
      <c r="H92" s="51"/>
      <c r="I92" s="51"/>
      <c r="J92" s="51"/>
      <c r="K92" s="51"/>
      <c r="L92" s="51"/>
      <c r="M92" s="51"/>
      <c r="N92" s="4"/>
      <c r="O92" s="4"/>
      <c r="P92" s="51"/>
      <c r="Q92" s="91"/>
      <c r="R92" s="93"/>
      <c r="S92" s="89"/>
      <c r="T92" s="51"/>
      <c r="U92" s="51"/>
      <c r="V92" s="4"/>
      <c r="W92" s="4"/>
      <c r="X92" s="4"/>
      <c r="Y92" s="4"/>
      <c r="Z92" s="4"/>
      <c r="AA92" s="4"/>
      <c r="AB92" s="4"/>
      <c r="AD92" s="4"/>
      <c r="AE92" s="4"/>
      <c r="AF92" s="81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5.75" customHeight="1">
      <c r="A93" s="4"/>
      <c r="B93" s="51"/>
      <c r="C93" s="51"/>
      <c r="D93" s="51"/>
      <c r="E93" s="51"/>
      <c r="F93" s="51"/>
      <c r="G93" s="90"/>
      <c r="H93" s="51"/>
      <c r="I93" s="51"/>
      <c r="J93" s="51"/>
      <c r="K93" s="51"/>
      <c r="L93" s="51"/>
      <c r="M93" s="51"/>
      <c r="N93" s="4"/>
      <c r="O93" s="4"/>
      <c r="P93" s="51"/>
      <c r="Q93" s="91"/>
      <c r="R93" s="93"/>
      <c r="S93" s="89"/>
      <c r="T93" s="51"/>
      <c r="U93" s="51"/>
      <c r="V93" s="4"/>
      <c r="W93" s="4"/>
      <c r="X93" s="4"/>
      <c r="Y93" s="4"/>
      <c r="Z93" s="4"/>
      <c r="AA93" s="4"/>
      <c r="AB93" s="4"/>
      <c r="AD93" s="4"/>
      <c r="AE93" s="4"/>
      <c r="AF93" s="81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5.75" customHeight="1">
      <c r="A94" s="4"/>
      <c r="B94" s="51"/>
      <c r="C94" s="51"/>
      <c r="D94" s="51"/>
      <c r="E94" s="51"/>
      <c r="F94" s="51"/>
      <c r="G94" s="90"/>
      <c r="H94" s="51"/>
      <c r="I94" s="51"/>
      <c r="J94" s="51"/>
      <c r="K94" s="51"/>
      <c r="L94" s="51"/>
      <c r="M94" s="51"/>
      <c r="N94" s="4"/>
      <c r="O94" s="4"/>
      <c r="P94" s="51"/>
      <c r="Q94" s="91"/>
      <c r="R94" s="93"/>
      <c r="S94" s="89"/>
      <c r="T94" s="51"/>
      <c r="U94" s="51"/>
      <c r="V94" s="4"/>
      <c r="W94" s="4"/>
      <c r="X94" s="4"/>
      <c r="Y94" s="4"/>
      <c r="Z94" s="4"/>
      <c r="AA94" s="4"/>
      <c r="AB94" s="4"/>
      <c r="AD94" s="4"/>
      <c r="AE94" s="4"/>
      <c r="AF94" s="81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5.75" customHeight="1">
      <c r="A95" s="4"/>
      <c r="B95" s="51"/>
      <c r="C95" s="51"/>
      <c r="D95" s="51"/>
      <c r="E95" s="51"/>
      <c r="F95" s="51"/>
      <c r="G95" s="90"/>
      <c r="H95" s="51"/>
      <c r="I95" s="51"/>
      <c r="J95" s="51"/>
      <c r="K95" s="51"/>
      <c r="L95" s="51"/>
      <c r="M95" s="51"/>
      <c r="N95" s="4"/>
      <c r="O95" s="4"/>
      <c r="P95" s="51"/>
      <c r="Q95" s="91"/>
      <c r="R95" s="93"/>
      <c r="S95" s="89"/>
      <c r="T95" s="51"/>
      <c r="U95" s="51"/>
      <c r="V95" s="4"/>
      <c r="W95" s="4"/>
      <c r="X95" s="4"/>
      <c r="Y95" s="4"/>
      <c r="Z95" s="4"/>
      <c r="AA95" s="4"/>
      <c r="AB95" s="4"/>
      <c r="AD95" s="4"/>
      <c r="AE95" s="4"/>
      <c r="AF95" s="81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5.75" customHeight="1">
      <c r="A96" s="4"/>
      <c r="B96" s="51"/>
      <c r="C96" s="51"/>
      <c r="D96" s="51"/>
      <c r="E96" s="51"/>
      <c r="F96" s="51"/>
      <c r="G96" s="90"/>
      <c r="H96" s="51"/>
      <c r="I96" s="51"/>
      <c r="J96" s="51"/>
      <c r="K96" s="51"/>
      <c r="L96" s="51"/>
      <c r="M96" s="51"/>
      <c r="N96" s="4"/>
      <c r="O96" s="4"/>
      <c r="P96" s="51"/>
      <c r="Q96" s="91"/>
      <c r="R96" s="93"/>
      <c r="S96" s="89"/>
      <c r="T96" s="51"/>
      <c r="U96" s="51"/>
      <c r="V96" s="4"/>
      <c r="W96" s="4"/>
      <c r="X96" s="4"/>
      <c r="Y96" s="4"/>
      <c r="Z96" s="4"/>
      <c r="AA96" s="4"/>
      <c r="AB96" s="4"/>
      <c r="AD96" s="4"/>
      <c r="AE96" s="4"/>
      <c r="AF96" s="81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5.75" customHeight="1">
      <c r="A97" s="4"/>
      <c r="B97" s="51"/>
      <c r="C97" s="51"/>
      <c r="D97" s="51"/>
      <c r="E97" s="51"/>
      <c r="F97" s="51"/>
      <c r="G97" s="90"/>
      <c r="H97" s="51"/>
      <c r="I97" s="51"/>
      <c r="J97" s="51"/>
      <c r="K97" s="51"/>
      <c r="L97" s="51"/>
      <c r="M97" s="51"/>
      <c r="N97" s="4"/>
      <c r="O97" s="4"/>
      <c r="P97" s="51"/>
      <c r="Q97" s="91"/>
      <c r="R97" s="93"/>
      <c r="S97" s="89"/>
      <c r="T97" s="51"/>
      <c r="U97" s="51"/>
      <c r="V97" s="4"/>
      <c r="W97" s="4"/>
      <c r="X97" s="4"/>
      <c r="Y97" s="4"/>
      <c r="Z97" s="4"/>
      <c r="AA97" s="4"/>
      <c r="AB97" s="4"/>
      <c r="AD97" s="4"/>
      <c r="AE97" s="4"/>
      <c r="AF97" s="81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5.75" customHeight="1">
      <c r="A98" s="4"/>
      <c r="B98" s="51"/>
      <c r="C98" s="51"/>
      <c r="D98" s="51"/>
      <c r="E98" s="51"/>
      <c r="F98" s="51"/>
      <c r="G98" s="90"/>
      <c r="H98" s="51"/>
      <c r="I98" s="51"/>
      <c r="J98" s="51"/>
      <c r="K98" s="51"/>
      <c r="L98" s="51"/>
      <c r="M98" s="51"/>
      <c r="N98" s="4"/>
      <c r="O98" s="4"/>
      <c r="P98" s="51"/>
      <c r="Q98" s="91"/>
      <c r="R98" s="93"/>
      <c r="S98" s="89"/>
      <c r="T98" s="51"/>
      <c r="U98" s="51"/>
      <c r="V98" s="4"/>
      <c r="W98" s="4"/>
      <c r="X98" s="4"/>
      <c r="Y98" s="4"/>
      <c r="Z98" s="4"/>
      <c r="AA98" s="4"/>
      <c r="AB98" s="4"/>
      <c r="AD98" s="4"/>
      <c r="AE98" s="4"/>
      <c r="AF98" s="81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5.75" customHeight="1">
      <c r="A99" s="4"/>
      <c r="B99" s="51"/>
      <c r="C99" s="51"/>
      <c r="D99" s="51"/>
      <c r="E99" s="51"/>
      <c r="F99" s="51"/>
      <c r="G99" s="90"/>
      <c r="H99" s="51"/>
      <c r="I99" s="51"/>
      <c r="J99" s="51"/>
      <c r="K99" s="51"/>
      <c r="L99" s="51"/>
      <c r="M99" s="51"/>
      <c r="N99" s="4"/>
      <c r="O99" s="4"/>
      <c r="P99" s="51"/>
      <c r="Q99" s="91"/>
      <c r="R99" s="93"/>
      <c r="S99" s="89"/>
      <c r="T99" s="51"/>
      <c r="U99" s="51"/>
      <c r="V99" s="4"/>
      <c r="W99" s="4"/>
      <c r="X99" s="4"/>
      <c r="Y99" s="4"/>
      <c r="Z99" s="4"/>
      <c r="AA99" s="4"/>
      <c r="AB99" s="4"/>
      <c r="AD99" s="4"/>
      <c r="AE99" s="4"/>
      <c r="AF99" s="81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5.75" customHeight="1">
      <c r="A100" s="4"/>
      <c r="B100" s="51"/>
      <c r="C100" s="51"/>
      <c r="D100" s="51"/>
      <c r="E100" s="51"/>
      <c r="F100" s="51"/>
      <c r="G100" s="90"/>
      <c r="H100" s="51"/>
      <c r="I100" s="51"/>
      <c r="J100" s="51"/>
      <c r="K100" s="51"/>
      <c r="L100" s="51"/>
      <c r="M100" s="51"/>
      <c r="N100" s="4"/>
      <c r="O100" s="4"/>
      <c r="P100" s="51"/>
      <c r="Q100" s="91"/>
      <c r="R100" s="93"/>
      <c r="S100" s="89"/>
      <c r="T100" s="51"/>
      <c r="U100" s="51"/>
      <c r="V100" s="4"/>
      <c r="W100" s="4"/>
      <c r="X100" s="4"/>
      <c r="Y100" s="4"/>
      <c r="Z100" s="4"/>
      <c r="AA100" s="4"/>
      <c r="AB100" s="4"/>
      <c r="AD100" s="4"/>
      <c r="AE100" s="4"/>
      <c r="AF100" s="81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5.75" customHeight="1">
      <c r="A101" s="4"/>
      <c r="B101" s="51"/>
      <c r="C101" s="51"/>
      <c r="D101" s="51"/>
      <c r="E101" s="51"/>
      <c r="F101" s="51"/>
      <c r="G101" s="90"/>
      <c r="H101" s="51"/>
      <c r="I101" s="51"/>
      <c r="J101" s="51"/>
      <c r="K101" s="51"/>
      <c r="L101" s="51"/>
      <c r="M101" s="51"/>
      <c r="N101" s="4"/>
      <c r="O101" s="4"/>
      <c r="P101" s="51"/>
      <c r="Q101" s="91"/>
      <c r="R101" s="93"/>
      <c r="S101" s="89"/>
      <c r="T101" s="51"/>
      <c r="U101" s="51"/>
      <c r="V101" s="4"/>
      <c r="W101" s="4"/>
      <c r="X101" s="4"/>
      <c r="Y101" s="4"/>
      <c r="Z101" s="4"/>
      <c r="AA101" s="4"/>
      <c r="AB101" s="4"/>
      <c r="AD101" s="4"/>
      <c r="AE101" s="4"/>
      <c r="AF101" s="81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5.75" customHeight="1">
      <c r="A102" s="4"/>
      <c r="B102" s="51"/>
      <c r="C102" s="51"/>
      <c r="D102" s="51"/>
      <c r="E102" s="51"/>
      <c r="F102" s="51"/>
      <c r="G102" s="90"/>
      <c r="H102" s="51"/>
      <c r="I102" s="51"/>
      <c r="J102" s="51"/>
      <c r="K102" s="51"/>
      <c r="L102" s="51"/>
      <c r="M102" s="51"/>
      <c r="N102" s="4"/>
      <c r="O102" s="4"/>
      <c r="P102" s="51"/>
      <c r="Q102" s="91"/>
      <c r="R102" s="93"/>
      <c r="S102" s="89"/>
      <c r="T102" s="51"/>
      <c r="U102" s="51"/>
      <c r="V102" s="4"/>
      <c r="W102" s="4"/>
      <c r="X102" s="4"/>
      <c r="Y102" s="4"/>
      <c r="Z102" s="4"/>
      <c r="AA102" s="4"/>
      <c r="AB102" s="4"/>
      <c r="AD102" s="4"/>
      <c r="AE102" s="4"/>
      <c r="AF102" s="81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5.75" customHeight="1">
      <c r="A103" s="4"/>
      <c r="B103" s="51"/>
      <c r="C103" s="51"/>
      <c r="D103" s="51"/>
      <c r="E103" s="51"/>
      <c r="F103" s="51"/>
      <c r="G103" s="90"/>
      <c r="H103" s="51"/>
      <c r="I103" s="51"/>
      <c r="J103" s="51"/>
      <c r="K103" s="51"/>
      <c r="L103" s="51"/>
      <c r="M103" s="51"/>
      <c r="N103" s="4"/>
      <c r="O103" s="4"/>
      <c r="P103" s="51"/>
      <c r="Q103" s="91"/>
      <c r="R103" s="93"/>
      <c r="S103" s="89"/>
      <c r="T103" s="51"/>
      <c r="U103" s="51"/>
      <c r="V103" s="4"/>
      <c r="W103" s="4"/>
      <c r="X103" s="4"/>
      <c r="Y103" s="4"/>
      <c r="Z103" s="4"/>
      <c r="AA103" s="4"/>
      <c r="AB103" s="4"/>
      <c r="AD103" s="4"/>
      <c r="AE103" s="4"/>
      <c r="AF103" s="81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5.75" customHeight="1">
      <c r="A104" s="4"/>
      <c r="B104" s="51"/>
      <c r="C104" s="51"/>
      <c r="D104" s="51"/>
      <c r="E104" s="51"/>
      <c r="F104" s="51"/>
      <c r="G104" s="90"/>
      <c r="H104" s="51"/>
      <c r="I104" s="51"/>
      <c r="J104" s="51"/>
      <c r="K104" s="51"/>
      <c r="L104" s="51"/>
      <c r="M104" s="51"/>
      <c r="N104" s="4"/>
      <c r="O104" s="4"/>
      <c r="P104" s="51"/>
      <c r="Q104" s="91"/>
      <c r="R104" s="93"/>
      <c r="S104" s="89"/>
      <c r="T104" s="51"/>
      <c r="U104" s="51"/>
      <c r="V104" s="4"/>
      <c r="W104" s="4"/>
      <c r="X104" s="4"/>
      <c r="Y104" s="4"/>
      <c r="Z104" s="4"/>
      <c r="AA104" s="4"/>
      <c r="AB104" s="4"/>
      <c r="AD104" s="4"/>
      <c r="AE104" s="4"/>
      <c r="AF104" s="81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5.75" customHeight="1">
      <c r="A105" s="4"/>
      <c r="B105" s="51"/>
      <c r="C105" s="51"/>
      <c r="D105" s="51"/>
      <c r="E105" s="51"/>
      <c r="F105" s="51"/>
      <c r="G105" s="90"/>
      <c r="H105" s="51"/>
      <c r="I105" s="51"/>
      <c r="J105" s="51"/>
      <c r="K105" s="51"/>
      <c r="L105" s="51"/>
      <c r="M105" s="51"/>
      <c r="N105" s="4"/>
      <c r="O105" s="4"/>
      <c r="P105" s="51"/>
      <c r="Q105" s="91"/>
      <c r="R105" s="93"/>
      <c r="S105" s="89"/>
      <c r="T105" s="51"/>
      <c r="U105" s="51"/>
      <c r="V105" s="4"/>
      <c r="W105" s="4"/>
      <c r="X105" s="4"/>
      <c r="Y105" s="4"/>
      <c r="Z105" s="4"/>
      <c r="AA105" s="4"/>
      <c r="AB105" s="4"/>
      <c r="AD105" s="4"/>
      <c r="AE105" s="4"/>
      <c r="AF105" s="81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5.75" customHeight="1">
      <c r="A106" s="4"/>
      <c r="B106" s="51"/>
      <c r="C106" s="51"/>
      <c r="D106" s="51"/>
      <c r="E106" s="51"/>
      <c r="F106" s="51"/>
      <c r="G106" s="90"/>
      <c r="H106" s="51"/>
      <c r="I106" s="51"/>
      <c r="J106" s="51"/>
      <c r="K106" s="51"/>
      <c r="L106" s="51"/>
      <c r="M106" s="51"/>
      <c r="N106" s="4"/>
      <c r="O106" s="4"/>
      <c r="P106" s="51"/>
      <c r="Q106" s="91"/>
      <c r="R106" s="93"/>
      <c r="S106" s="89"/>
      <c r="T106" s="51"/>
      <c r="U106" s="51"/>
      <c r="V106" s="4"/>
      <c r="W106" s="4"/>
      <c r="X106" s="4"/>
      <c r="Y106" s="4"/>
      <c r="Z106" s="4"/>
      <c r="AA106" s="4"/>
      <c r="AB106" s="4"/>
      <c r="AD106" s="4"/>
      <c r="AE106" s="4"/>
      <c r="AF106" s="81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5.75" customHeight="1">
      <c r="A107" s="4"/>
      <c r="B107" s="51"/>
      <c r="C107" s="51"/>
      <c r="D107" s="51"/>
      <c r="E107" s="51"/>
      <c r="F107" s="51"/>
      <c r="G107" s="90"/>
      <c r="H107" s="51"/>
      <c r="I107" s="51"/>
      <c r="J107" s="51"/>
      <c r="K107" s="51"/>
      <c r="L107" s="51"/>
      <c r="M107" s="51"/>
      <c r="N107" s="4"/>
      <c r="O107" s="4"/>
      <c r="P107" s="51"/>
      <c r="Q107" s="91"/>
      <c r="R107" s="93"/>
      <c r="S107" s="89"/>
      <c r="T107" s="51"/>
      <c r="U107" s="51"/>
      <c r="V107" s="4"/>
      <c r="W107" s="4"/>
      <c r="X107" s="4"/>
      <c r="Y107" s="4"/>
      <c r="Z107" s="4"/>
      <c r="AA107" s="4"/>
      <c r="AB107" s="4"/>
      <c r="AD107" s="4"/>
      <c r="AE107" s="4"/>
      <c r="AF107" s="81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5.75" customHeight="1">
      <c r="A108" s="4"/>
      <c r="B108" s="51"/>
      <c r="C108" s="51"/>
      <c r="D108" s="51"/>
      <c r="E108" s="51"/>
      <c r="F108" s="51"/>
      <c r="G108" s="90"/>
      <c r="H108" s="51"/>
      <c r="I108" s="51"/>
      <c r="J108" s="51"/>
      <c r="K108" s="51"/>
      <c r="L108" s="51"/>
      <c r="M108" s="51"/>
      <c r="N108" s="4"/>
      <c r="O108" s="4"/>
      <c r="P108" s="51"/>
      <c r="Q108" s="91"/>
      <c r="R108" s="93"/>
      <c r="S108" s="89"/>
      <c r="T108" s="51"/>
      <c r="U108" s="51"/>
      <c r="V108" s="4"/>
      <c r="W108" s="4"/>
      <c r="X108" s="4"/>
      <c r="Y108" s="4"/>
      <c r="Z108" s="4"/>
      <c r="AA108" s="4"/>
      <c r="AB108" s="4"/>
      <c r="AD108" s="4"/>
      <c r="AE108" s="4"/>
      <c r="AF108" s="81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5.75" customHeight="1">
      <c r="A109" s="4"/>
      <c r="B109" s="51"/>
      <c r="C109" s="51"/>
      <c r="D109" s="51"/>
      <c r="E109" s="51"/>
      <c r="F109" s="51"/>
      <c r="G109" s="90"/>
      <c r="H109" s="51"/>
      <c r="I109" s="51"/>
      <c r="J109" s="51"/>
      <c r="K109" s="51"/>
      <c r="L109" s="51"/>
      <c r="M109" s="51"/>
      <c r="N109" s="4"/>
      <c r="O109" s="4"/>
      <c r="P109" s="51"/>
      <c r="Q109" s="91"/>
      <c r="R109" s="93"/>
      <c r="S109" s="89"/>
      <c r="T109" s="51"/>
      <c r="U109" s="51"/>
      <c r="V109" s="4"/>
      <c r="W109" s="4"/>
      <c r="X109" s="4"/>
      <c r="Y109" s="4"/>
      <c r="Z109" s="4"/>
      <c r="AA109" s="4"/>
      <c r="AB109" s="4"/>
      <c r="AD109" s="4"/>
      <c r="AE109" s="4"/>
      <c r="AF109" s="81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5.75" customHeight="1">
      <c r="A110" s="4"/>
      <c r="B110" s="51"/>
      <c r="C110" s="51"/>
      <c r="D110" s="51"/>
      <c r="E110" s="51"/>
      <c r="F110" s="51"/>
      <c r="G110" s="90"/>
      <c r="H110" s="51"/>
      <c r="I110" s="51"/>
      <c r="J110" s="51"/>
      <c r="K110" s="51"/>
      <c r="L110" s="51"/>
      <c r="M110" s="51"/>
      <c r="N110" s="4"/>
      <c r="O110" s="4"/>
      <c r="P110" s="51"/>
      <c r="Q110" s="91"/>
      <c r="R110" s="93"/>
      <c r="S110" s="89"/>
      <c r="T110" s="51"/>
      <c r="U110" s="51"/>
      <c r="V110" s="4"/>
      <c r="W110" s="4"/>
      <c r="X110" s="4"/>
      <c r="Y110" s="4"/>
      <c r="Z110" s="4"/>
      <c r="AA110" s="4"/>
      <c r="AB110" s="4"/>
      <c r="AD110" s="4"/>
      <c r="AE110" s="4"/>
      <c r="AF110" s="81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5.75" customHeight="1">
      <c r="A111" s="4"/>
      <c r="B111" s="51"/>
      <c r="C111" s="51"/>
      <c r="D111" s="51"/>
      <c r="E111" s="51"/>
      <c r="F111" s="51"/>
      <c r="G111" s="90"/>
      <c r="H111" s="51"/>
      <c r="I111" s="51"/>
      <c r="J111" s="51"/>
      <c r="K111" s="51"/>
      <c r="L111" s="51"/>
      <c r="M111" s="51"/>
      <c r="N111" s="4"/>
      <c r="O111" s="4"/>
      <c r="P111" s="51"/>
      <c r="Q111" s="91"/>
      <c r="R111" s="93"/>
      <c r="S111" s="89"/>
      <c r="T111" s="51"/>
      <c r="U111" s="51"/>
      <c r="V111" s="4"/>
      <c r="W111" s="4"/>
      <c r="X111" s="4"/>
      <c r="Y111" s="4"/>
      <c r="Z111" s="4"/>
      <c r="AA111" s="4"/>
      <c r="AB111" s="4"/>
      <c r="AD111" s="4"/>
      <c r="AE111" s="4"/>
      <c r="AF111" s="81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5.75" customHeight="1">
      <c r="A112" s="4"/>
      <c r="B112" s="51"/>
      <c r="C112" s="51"/>
      <c r="D112" s="51"/>
      <c r="E112" s="51"/>
      <c r="F112" s="51"/>
      <c r="G112" s="90"/>
      <c r="H112" s="51"/>
      <c r="I112" s="51"/>
      <c r="J112" s="51"/>
      <c r="K112" s="51"/>
      <c r="L112" s="51"/>
      <c r="M112" s="51"/>
      <c r="N112" s="4"/>
      <c r="O112" s="4"/>
      <c r="P112" s="51"/>
      <c r="Q112" s="91"/>
      <c r="R112" s="93"/>
      <c r="S112" s="89"/>
      <c r="T112" s="51"/>
      <c r="U112" s="51"/>
      <c r="V112" s="4"/>
      <c r="W112" s="4"/>
      <c r="X112" s="4"/>
      <c r="Y112" s="4"/>
      <c r="Z112" s="4"/>
      <c r="AA112" s="4"/>
      <c r="AB112" s="4"/>
      <c r="AD112" s="4"/>
      <c r="AE112" s="4"/>
      <c r="AF112" s="81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5.75" customHeight="1">
      <c r="A113" s="4"/>
      <c r="B113" s="51"/>
      <c r="C113" s="51"/>
      <c r="D113" s="51"/>
      <c r="E113" s="51"/>
      <c r="F113" s="51"/>
      <c r="G113" s="90"/>
      <c r="H113" s="51"/>
      <c r="I113" s="51"/>
      <c r="J113" s="51"/>
      <c r="K113" s="51"/>
      <c r="L113" s="51"/>
      <c r="M113" s="51"/>
      <c r="N113" s="4"/>
      <c r="O113" s="4"/>
      <c r="P113" s="51"/>
      <c r="Q113" s="91"/>
      <c r="R113" s="93"/>
      <c r="S113" s="89"/>
      <c r="T113" s="51"/>
      <c r="U113" s="51"/>
      <c r="V113" s="4"/>
      <c r="W113" s="4"/>
      <c r="X113" s="4"/>
      <c r="Y113" s="4"/>
      <c r="Z113" s="4"/>
      <c r="AA113" s="4"/>
      <c r="AB113" s="4"/>
      <c r="AD113" s="4"/>
      <c r="AE113" s="4"/>
      <c r="AF113" s="81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5.75" customHeight="1">
      <c r="A114" s="4"/>
      <c r="B114" s="51"/>
      <c r="C114" s="51"/>
      <c r="D114" s="51"/>
      <c r="E114" s="51"/>
      <c r="F114" s="51"/>
      <c r="G114" s="90"/>
      <c r="H114" s="51"/>
      <c r="I114" s="51"/>
      <c r="J114" s="51"/>
      <c r="K114" s="51"/>
      <c r="L114" s="51"/>
      <c r="M114" s="51"/>
      <c r="N114" s="4"/>
      <c r="O114" s="4"/>
      <c r="P114" s="51"/>
      <c r="Q114" s="91"/>
      <c r="R114" s="93"/>
      <c r="S114" s="89"/>
      <c r="T114" s="51"/>
      <c r="U114" s="51"/>
      <c r="V114" s="4"/>
      <c r="W114" s="4"/>
      <c r="X114" s="4"/>
      <c r="Y114" s="4"/>
      <c r="Z114" s="4"/>
      <c r="AA114" s="4"/>
      <c r="AB114" s="4"/>
      <c r="AD114" s="4"/>
      <c r="AE114" s="4"/>
      <c r="AF114" s="81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5.75" customHeight="1">
      <c r="A115" s="4"/>
      <c r="B115" s="51"/>
      <c r="C115" s="51"/>
      <c r="D115" s="51"/>
      <c r="E115" s="51"/>
      <c r="F115" s="51"/>
      <c r="G115" s="90"/>
      <c r="H115" s="51"/>
      <c r="I115" s="51"/>
      <c r="J115" s="51"/>
      <c r="K115" s="51"/>
      <c r="L115" s="51"/>
      <c r="M115" s="51"/>
      <c r="N115" s="4"/>
      <c r="O115" s="4"/>
      <c r="P115" s="51"/>
      <c r="Q115" s="91"/>
      <c r="R115" s="93"/>
      <c r="S115" s="89"/>
      <c r="T115" s="51"/>
      <c r="U115" s="51"/>
      <c r="V115" s="4"/>
      <c r="W115" s="4"/>
      <c r="X115" s="4"/>
      <c r="Y115" s="4"/>
      <c r="Z115" s="4"/>
      <c r="AA115" s="4"/>
      <c r="AB115" s="4"/>
      <c r="AD115" s="4"/>
      <c r="AE115" s="4"/>
      <c r="AF115" s="81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5.75" customHeight="1">
      <c r="A116" s="4"/>
      <c r="B116" s="51"/>
      <c r="C116" s="51"/>
      <c r="D116" s="51"/>
      <c r="E116" s="51"/>
      <c r="F116" s="51"/>
      <c r="G116" s="90"/>
      <c r="H116" s="51"/>
      <c r="I116" s="51"/>
      <c r="J116" s="51"/>
      <c r="K116" s="51"/>
      <c r="L116" s="51"/>
      <c r="M116" s="51"/>
      <c r="N116" s="4"/>
      <c r="O116" s="4"/>
      <c r="P116" s="51"/>
      <c r="Q116" s="91"/>
      <c r="R116" s="93"/>
      <c r="S116" s="89"/>
      <c r="T116" s="51"/>
      <c r="U116" s="51"/>
      <c r="V116" s="4"/>
      <c r="W116" s="4"/>
      <c r="X116" s="4"/>
      <c r="Y116" s="4"/>
      <c r="Z116" s="4"/>
      <c r="AA116" s="4"/>
      <c r="AB116" s="4"/>
      <c r="AD116" s="4"/>
      <c r="AE116" s="4"/>
      <c r="AF116" s="81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5.75" customHeight="1">
      <c r="A117" s="4"/>
      <c r="B117" s="51"/>
      <c r="C117" s="51"/>
      <c r="D117" s="51"/>
      <c r="E117" s="51"/>
      <c r="F117" s="51"/>
      <c r="G117" s="90"/>
      <c r="H117" s="51"/>
      <c r="I117" s="51"/>
      <c r="J117" s="51"/>
      <c r="K117" s="51"/>
      <c r="L117" s="51"/>
      <c r="M117" s="51"/>
      <c r="N117" s="4"/>
      <c r="O117" s="4"/>
      <c r="P117" s="51"/>
      <c r="Q117" s="91"/>
      <c r="R117" s="93"/>
      <c r="S117" s="89"/>
      <c r="T117" s="51"/>
      <c r="U117" s="51"/>
      <c r="V117" s="4"/>
      <c r="W117" s="4"/>
      <c r="X117" s="4"/>
      <c r="Y117" s="4"/>
      <c r="Z117" s="4"/>
      <c r="AA117" s="4"/>
      <c r="AB117" s="4"/>
      <c r="AD117" s="4"/>
      <c r="AE117" s="4"/>
      <c r="AF117" s="81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5.75" customHeight="1">
      <c r="A118" s="4"/>
      <c r="B118" s="51"/>
      <c r="C118" s="51"/>
      <c r="D118" s="51"/>
      <c r="E118" s="51"/>
      <c r="F118" s="51"/>
      <c r="G118" s="90"/>
      <c r="H118" s="51"/>
      <c r="I118" s="51"/>
      <c r="J118" s="51"/>
      <c r="K118" s="51"/>
      <c r="L118" s="51"/>
      <c r="M118" s="51"/>
      <c r="N118" s="4"/>
      <c r="O118" s="4"/>
      <c r="P118" s="51"/>
      <c r="Q118" s="91"/>
      <c r="R118" s="93"/>
      <c r="S118" s="89"/>
      <c r="T118" s="51"/>
      <c r="U118" s="51"/>
      <c r="V118" s="4"/>
      <c r="W118" s="4"/>
      <c r="X118" s="4"/>
      <c r="Y118" s="4"/>
      <c r="Z118" s="4"/>
      <c r="AA118" s="4"/>
      <c r="AB118" s="4"/>
      <c r="AD118" s="4"/>
      <c r="AE118" s="4"/>
      <c r="AF118" s="81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5.75" customHeight="1">
      <c r="A119" s="4"/>
      <c r="B119" s="51"/>
      <c r="C119" s="51"/>
      <c r="D119" s="51"/>
      <c r="E119" s="51"/>
      <c r="F119" s="51"/>
      <c r="G119" s="90"/>
      <c r="H119" s="51"/>
      <c r="I119" s="51"/>
      <c r="J119" s="51"/>
      <c r="K119" s="51"/>
      <c r="L119" s="51"/>
      <c r="M119" s="51"/>
      <c r="N119" s="4"/>
      <c r="O119" s="4"/>
      <c r="P119" s="51"/>
      <c r="Q119" s="91"/>
      <c r="R119" s="93"/>
      <c r="S119" s="89"/>
      <c r="T119" s="51"/>
      <c r="U119" s="51"/>
      <c r="V119" s="4"/>
      <c r="W119" s="4"/>
      <c r="X119" s="4"/>
      <c r="Y119" s="4"/>
      <c r="Z119" s="4"/>
      <c r="AA119" s="4"/>
      <c r="AB119" s="4"/>
      <c r="AD119" s="4"/>
      <c r="AE119" s="4"/>
      <c r="AF119" s="81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5.75" customHeight="1">
      <c r="A120" s="4"/>
      <c r="B120" s="51"/>
      <c r="C120" s="51"/>
      <c r="D120" s="51"/>
      <c r="E120" s="51"/>
      <c r="F120" s="51"/>
      <c r="G120" s="90"/>
      <c r="H120" s="51"/>
      <c r="I120" s="51"/>
      <c r="J120" s="51"/>
      <c r="K120" s="51"/>
      <c r="L120" s="51"/>
      <c r="M120" s="51"/>
      <c r="N120" s="4"/>
      <c r="O120" s="4"/>
      <c r="P120" s="51"/>
      <c r="Q120" s="91"/>
      <c r="R120" s="93"/>
      <c r="S120" s="89"/>
      <c r="T120" s="51"/>
      <c r="U120" s="51"/>
      <c r="V120" s="4"/>
      <c r="W120" s="4"/>
      <c r="X120" s="4"/>
      <c r="Y120" s="4"/>
      <c r="Z120" s="4"/>
      <c r="AA120" s="4"/>
      <c r="AB120" s="4"/>
      <c r="AD120" s="4"/>
      <c r="AE120" s="4"/>
      <c r="AF120" s="81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5.75" customHeight="1">
      <c r="A121" s="4"/>
      <c r="B121" s="51"/>
      <c r="C121" s="51"/>
      <c r="D121" s="51"/>
      <c r="E121" s="51"/>
      <c r="F121" s="51"/>
      <c r="G121" s="90"/>
      <c r="H121" s="51"/>
      <c r="I121" s="51"/>
      <c r="J121" s="51"/>
      <c r="K121" s="51"/>
      <c r="L121" s="51"/>
      <c r="M121" s="51"/>
      <c r="N121" s="4"/>
      <c r="O121" s="4"/>
      <c r="P121" s="51"/>
      <c r="Q121" s="91"/>
      <c r="R121" s="93"/>
      <c r="S121" s="89"/>
      <c r="T121" s="51"/>
      <c r="U121" s="51"/>
      <c r="V121" s="4"/>
      <c r="W121" s="4"/>
      <c r="X121" s="4"/>
      <c r="Y121" s="4"/>
      <c r="Z121" s="4"/>
      <c r="AA121" s="4"/>
      <c r="AB121" s="4"/>
      <c r="AD121" s="4"/>
      <c r="AE121" s="4"/>
      <c r="AF121" s="8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5.75" customHeight="1">
      <c r="A122" s="4"/>
      <c r="B122" s="51"/>
      <c r="C122" s="51"/>
      <c r="D122" s="51"/>
      <c r="E122" s="51"/>
      <c r="F122" s="51"/>
      <c r="G122" s="90"/>
      <c r="H122" s="51"/>
      <c r="I122" s="51"/>
      <c r="J122" s="51"/>
      <c r="K122" s="51"/>
      <c r="L122" s="51"/>
      <c r="M122" s="51"/>
      <c r="N122" s="4"/>
      <c r="O122" s="4"/>
      <c r="P122" s="51"/>
      <c r="Q122" s="91"/>
      <c r="R122" s="93"/>
      <c r="S122" s="89"/>
      <c r="T122" s="51"/>
      <c r="U122" s="51"/>
      <c r="V122" s="4"/>
      <c r="W122" s="4"/>
      <c r="X122" s="4"/>
      <c r="Y122" s="4"/>
      <c r="Z122" s="4"/>
      <c r="AA122" s="4"/>
      <c r="AB122" s="4"/>
      <c r="AD122" s="4"/>
      <c r="AE122" s="4"/>
      <c r="AF122" s="8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5.75" customHeight="1">
      <c r="A123" s="4"/>
      <c r="B123" s="51"/>
      <c r="C123" s="51"/>
      <c r="D123" s="51"/>
      <c r="E123" s="51"/>
      <c r="F123" s="51"/>
      <c r="G123" s="90"/>
      <c r="H123" s="51"/>
      <c r="I123" s="51"/>
      <c r="J123" s="51"/>
      <c r="K123" s="51"/>
      <c r="L123" s="51"/>
      <c r="M123" s="51"/>
      <c r="N123" s="4"/>
      <c r="O123" s="4"/>
      <c r="P123" s="51"/>
      <c r="Q123" s="91"/>
      <c r="R123" s="93"/>
      <c r="S123" s="89"/>
      <c r="T123" s="51"/>
      <c r="U123" s="51"/>
      <c r="V123" s="4"/>
      <c r="W123" s="4"/>
      <c r="X123" s="4"/>
      <c r="Y123" s="4"/>
      <c r="Z123" s="4"/>
      <c r="AA123" s="4"/>
      <c r="AB123" s="4"/>
      <c r="AD123" s="4"/>
      <c r="AE123" s="4"/>
      <c r="AF123" s="8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5.75" customHeight="1">
      <c r="A124" s="4"/>
      <c r="B124" s="51"/>
      <c r="C124" s="51"/>
      <c r="D124" s="51"/>
      <c r="E124" s="51"/>
      <c r="F124" s="51"/>
      <c r="G124" s="90"/>
      <c r="H124" s="51"/>
      <c r="I124" s="51"/>
      <c r="J124" s="51"/>
      <c r="K124" s="51"/>
      <c r="L124" s="51"/>
      <c r="M124" s="51"/>
      <c r="N124" s="4"/>
      <c r="O124" s="4"/>
      <c r="P124" s="51"/>
      <c r="Q124" s="91"/>
      <c r="R124" s="93"/>
      <c r="S124" s="89"/>
      <c r="T124" s="51"/>
      <c r="U124" s="51"/>
      <c r="V124" s="4"/>
      <c r="W124" s="4"/>
      <c r="X124" s="4"/>
      <c r="Y124" s="4"/>
      <c r="Z124" s="4"/>
      <c r="AA124" s="4"/>
      <c r="AB124" s="4"/>
      <c r="AD124" s="4"/>
      <c r="AE124" s="4"/>
      <c r="AF124" s="8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5.75" customHeight="1">
      <c r="A125" s="4"/>
      <c r="B125" s="51"/>
      <c r="C125" s="51"/>
      <c r="D125" s="51"/>
      <c r="E125" s="51"/>
      <c r="F125" s="51"/>
      <c r="G125" s="90"/>
      <c r="H125" s="51"/>
      <c r="I125" s="51"/>
      <c r="J125" s="51"/>
      <c r="K125" s="51"/>
      <c r="L125" s="51"/>
      <c r="M125" s="51"/>
      <c r="N125" s="4"/>
      <c r="O125" s="4"/>
      <c r="P125" s="51"/>
      <c r="Q125" s="91"/>
      <c r="R125" s="93"/>
      <c r="S125" s="89"/>
      <c r="T125" s="51"/>
      <c r="U125" s="51"/>
      <c r="V125" s="4"/>
      <c r="W125" s="4"/>
      <c r="X125" s="4"/>
      <c r="Y125" s="4"/>
      <c r="Z125" s="4"/>
      <c r="AA125" s="4"/>
      <c r="AB125" s="4"/>
      <c r="AD125" s="4"/>
      <c r="AE125" s="4"/>
      <c r="AF125" s="8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5.75" customHeight="1">
      <c r="A126" s="4"/>
      <c r="B126" s="51"/>
      <c r="C126" s="51"/>
      <c r="D126" s="51"/>
      <c r="E126" s="51"/>
      <c r="F126" s="51"/>
      <c r="G126" s="90"/>
      <c r="H126" s="51"/>
      <c r="I126" s="51"/>
      <c r="J126" s="51"/>
      <c r="K126" s="51"/>
      <c r="L126" s="51"/>
      <c r="M126" s="51"/>
      <c r="N126" s="4"/>
      <c r="O126" s="4"/>
      <c r="P126" s="51"/>
      <c r="Q126" s="91"/>
      <c r="R126" s="93"/>
      <c r="S126" s="89"/>
      <c r="T126" s="51"/>
      <c r="U126" s="51"/>
      <c r="V126" s="4"/>
      <c r="W126" s="4"/>
      <c r="X126" s="4"/>
      <c r="Y126" s="4"/>
      <c r="Z126" s="4"/>
      <c r="AA126" s="4"/>
      <c r="AB126" s="4"/>
      <c r="AD126" s="4"/>
      <c r="AE126" s="4"/>
      <c r="AF126" s="8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5.75" customHeight="1">
      <c r="A127" s="4"/>
      <c r="B127" s="51"/>
      <c r="C127" s="51"/>
      <c r="D127" s="51"/>
      <c r="E127" s="51"/>
      <c r="F127" s="51"/>
      <c r="G127" s="90"/>
      <c r="H127" s="51"/>
      <c r="I127" s="51"/>
      <c r="J127" s="51"/>
      <c r="K127" s="51"/>
      <c r="L127" s="51"/>
      <c r="M127" s="51"/>
      <c r="N127" s="4"/>
      <c r="O127" s="4"/>
      <c r="P127" s="51"/>
      <c r="Q127" s="91"/>
      <c r="R127" s="93"/>
      <c r="S127" s="89"/>
      <c r="T127" s="51"/>
      <c r="U127" s="51"/>
      <c r="V127" s="4"/>
      <c r="W127" s="4"/>
      <c r="X127" s="4"/>
      <c r="Y127" s="4"/>
      <c r="Z127" s="4"/>
      <c r="AA127" s="4"/>
      <c r="AB127" s="4"/>
      <c r="AD127" s="4"/>
      <c r="AE127" s="4"/>
      <c r="AF127" s="8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5.75" customHeight="1">
      <c r="A128" s="4"/>
      <c r="B128" s="51"/>
      <c r="C128" s="51"/>
      <c r="D128" s="51"/>
      <c r="E128" s="51"/>
      <c r="F128" s="51"/>
      <c r="G128" s="90"/>
      <c r="H128" s="51"/>
      <c r="I128" s="51"/>
      <c r="J128" s="51"/>
      <c r="K128" s="51"/>
      <c r="L128" s="51"/>
      <c r="M128" s="51"/>
      <c r="N128" s="4"/>
      <c r="O128" s="4"/>
      <c r="P128" s="51"/>
      <c r="Q128" s="91"/>
      <c r="R128" s="93"/>
      <c r="S128" s="89"/>
      <c r="T128" s="51"/>
      <c r="U128" s="51"/>
      <c r="V128" s="4"/>
      <c r="W128" s="4"/>
      <c r="X128" s="4"/>
      <c r="Y128" s="4"/>
      <c r="Z128" s="4"/>
      <c r="AA128" s="4"/>
      <c r="AB128" s="4"/>
      <c r="AD128" s="4"/>
      <c r="AE128" s="4"/>
      <c r="AF128" s="8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5.75" customHeight="1">
      <c r="A129" s="4"/>
      <c r="B129" s="51"/>
      <c r="C129" s="51"/>
      <c r="D129" s="51"/>
      <c r="E129" s="51"/>
      <c r="F129" s="51"/>
      <c r="G129" s="90"/>
      <c r="H129" s="51"/>
      <c r="I129" s="51"/>
      <c r="J129" s="51"/>
      <c r="K129" s="51"/>
      <c r="L129" s="51"/>
      <c r="M129" s="51"/>
      <c r="N129" s="4"/>
      <c r="O129" s="4"/>
      <c r="P129" s="51"/>
      <c r="Q129" s="91"/>
      <c r="R129" s="93"/>
      <c r="S129" s="89"/>
      <c r="T129" s="51"/>
      <c r="U129" s="51"/>
      <c r="V129" s="4"/>
      <c r="W129" s="4"/>
      <c r="X129" s="4"/>
      <c r="Y129" s="4"/>
      <c r="Z129" s="4"/>
      <c r="AA129" s="4"/>
      <c r="AB129" s="4"/>
      <c r="AD129" s="4"/>
      <c r="AE129" s="4"/>
      <c r="AF129" s="8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5.75" customHeight="1">
      <c r="A130" s="4"/>
      <c r="B130" s="51"/>
      <c r="C130" s="51"/>
      <c r="D130" s="51"/>
      <c r="E130" s="51"/>
      <c r="F130" s="51"/>
      <c r="G130" s="90"/>
      <c r="H130" s="51"/>
      <c r="I130" s="51"/>
      <c r="J130" s="51"/>
      <c r="K130" s="51"/>
      <c r="L130" s="51"/>
      <c r="M130" s="51"/>
      <c r="N130" s="4"/>
      <c r="O130" s="4"/>
      <c r="P130" s="51"/>
      <c r="Q130" s="91"/>
      <c r="R130" s="93"/>
      <c r="S130" s="89"/>
      <c r="T130" s="51"/>
      <c r="U130" s="51"/>
      <c r="V130" s="4"/>
      <c r="W130" s="4"/>
      <c r="X130" s="4"/>
      <c r="Y130" s="4"/>
      <c r="Z130" s="4"/>
      <c r="AA130" s="4"/>
      <c r="AB130" s="4"/>
      <c r="AD130" s="4"/>
      <c r="AE130" s="4"/>
      <c r="AF130" s="81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5.75" customHeight="1">
      <c r="A131" s="4"/>
      <c r="B131" s="51"/>
      <c r="C131" s="51"/>
      <c r="D131" s="51"/>
      <c r="E131" s="51"/>
      <c r="F131" s="51"/>
      <c r="G131" s="90"/>
      <c r="H131" s="51"/>
      <c r="I131" s="51"/>
      <c r="J131" s="51"/>
      <c r="K131" s="51"/>
      <c r="L131" s="51"/>
      <c r="M131" s="51"/>
      <c r="N131" s="4"/>
      <c r="O131" s="4"/>
      <c r="P131" s="51"/>
      <c r="Q131" s="91"/>
      <c r="R131" s="93"/>
      <c r="S131" s="89"/>
      <c r="T131" s="51"/>
      <c r="U131" s="51"/>
      <c r="V131" s="4"/>
      <c r="W131" s="4"/>
      <c r="X131" s="4"/>
      <c r="Y131" s="4"/>
      <c r="Z131" s="4"/>
      <c r="AA131" s="4"/>
      <c r="AB131" s="4"/>
      <c r="AD131" s="4"/>
      <c r="AE131" s="4"/>
      <c r="AF131" s="81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5.75" customHeight="1">
      <c r="A132" s="4"/>
      <c r="B132" s="51"/>
      <c r="C132" s="51"/>
      <c r="D132" s="51"/>
      <c r="E132" s="51"/>
      <c r="F132" s="51"/>
      <c r="G132" s="90"/>
      <c r="H132" s="51"/>
      <c r="I132" s="51"/>
      <c r="J132" s="51"/>
      <c r="K132" s="51"/>
      <c r="L132" s="51"/>
      <c r="M132" s="51"/>
      <c r="N132" s="4"/>
      <c r="O132" s="4"/>
      <c r="P132" s="51"/>
      <c r="Q132" s="91"/>
      <c r="R132" s="93"/>
      <c r="S132" s="89"/>
      <c r="T132" s="51"/>
      <c r="U132" s="51"/>
      <c r="V132" s="4"/>
      <c r="W132" s="4"/>
      <c r="X132" s="4"/>
      <c r="Y132" s="4"/>
      <c r="Z132" s="4"/>
      <c r="AA132" s="4"/>
      <c r="AB132" s="4"/>
      <c r="AD132" s="4"/>
      <c r="AE132" s="4"/>
      <c r="AF132" s="81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5.75" customHeight="1">
      <c r="A133" s="4"/>
      <c r="B133" s="51"/>
      <c r="C133" s="51"/>
      <c r="D133" s="51"/>
      <c r="E133" s="51"/>
      <c r="F133" s="51"/>
      <c r="G133" s="90"/>
      <c r="H133" s="51"/>
      <c r="I133" s="51"/>
      <c r="J133" s="51"/>
      <c r="K133" s="51"/>
      <c r="L133" s="51"/>
      <c r="M133" s="51"/>
      <c r="N133" s="4"/>
      <c r="O133" s="4"/>
      <c r="P133" s="51"/>
      <c r="Q133" s="91"/>
      <c r="R133" s="93"/>
      <c r="S133" s="89"/>
      <c r="T133" s="51"/>
      <c r="U133" s="51"/>
      <c r="V133" s="4"/>
      <c r="W133" s="4"/>
      <c r="X133" s="4"/>
      <c r="Y133" s="4"/>
      <c r="Z133" s="4"/>
      <c r="AA133" s="4"/>
      <c r="AB133" s="4"/>
      <c r="AD133" s="4"/>
      <c r="AE133" s="4"/>
      <c r="AF133" s="81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5.75" customHeight="1">
      <c r="A134" s="4"/>
      <c r="B134" s="51"/>
      <c r="C134" s="51"/>
      <c r="D134" s="51"/>
      <c r="E134" s="51"/>
      <c r="F134" s="51"/>
      <c r="G134" s="90"/>
      <c r="H134" s="51"/>
      <c r="I134" s="51"/>
      <c r="J134" s="51"/>
      <c r="K134" s="51"/>
      <c r="L134" s="51"/>
      <c r="M134" s="51"/>
      <c r="N134" s="4"/>
      <c r="O134" s="4"/>
      <c r="P134" s="51"/>
      <c r="Q134" s="91"/>
      <c r="R134" s="93"/>
      <c r="S134" s="89"/>
      <c r="T134" s="51"/>
      <c r="U134" s="51"/>
      <c r="V134" s="4"/>
      <c r="W134" s="4"/>
      <c r="X134" s="4"/>
      <c r="Y134" s="4"/>
      <c r="Z134" s="4"/>
      <c r="AA134" s="4"/>
      <c r="AB134" s="4"/>
      <c r="AD134" s="4"/>
      <c r="AE134" s="4"/>
      <c r="AF134" s="81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5.75" customHeight="1">
      <c r="A135" s="4"/>
      <c r="B135" s="51"/>
      <c r="C135" s="51"/>
      <c r="D135" s="51"/>
      <c r="E135" s="51"/>
      <c r="F135" s="51"/>
      <c r="G135" s="90"/>
      <c r="H135" s="51"/>
      <c r="I135" s="51"/>
      <c r="J135" s="51"/>
      <c r="K135" s="51"/>
      <c r="L135" s="51"/>
      <c r="M135" s="51"/>
      <c r="N135" s="4"/>
      <c r="O135" s="4"/>
      <c r="P135" s="51"/>
      <c r="Q135" s="91"/>
      <c r="R135" s="93"/>
      <c r="S135" s="89"/>
      <c r="T135" s="51"/>
      <c r="U135" s="51"/>
      <c r="V135" s="4"/>
      <c r="W135" s="4"/>
      <c r="X135" s="4"/>
      <c r="Y135" s="4"/>
      <c r="Z135" s="4"/>
      <c r="AA135" s="4"/>
      <c r="AB135" s="4"/>
      <c r="AD135" s="4"/>
      <c r="AE135" s="4"/>
      <c r="AF135" s="8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5.75" customHeight="1">
      <c r="A136" s="4"/>
      <c r="B136" s="51"/>
      <c r="C136" s="51"/>
      <c r="D136" s="51"/>
      <c r="E136" s="51"/>
      <c r="F136" s="51"/>
      <c r="G136" s="90"/>
      <c r="H136" s="51"/>
      <c r="I136" s="51"/>
      <c r="J136" s="51"/>
      <c r="K136" s="51"/>
      <c r="L136" s="51"/>
      <c r="M136" s="51"/>
      <c r="N136" s="4"/>
      <c r="O136" s="4"/>
      <c r="P136" s="51"/>
      <c r="Q136" s="91"/>
      <c r="R136" s="93"/>
      <c r="S136" s="89"/>
      <c r="T136" s="51"/>
      <c r="U136" s="51"/>
      <c r="V136" s="4"/>
      <c r="W136" s="4"/>
      <c r="X136" s="4"/>
      <c r="Y136" s="4"/>
      <c r="Z136" s="4"/>
      <c r="AA136" s="4"/>
      <c r="AB136" s="4"/>
      <c r="AD136" s="4"/>
      <c r="AE136" s="4"/>
      <c r="AF136" s="8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5.75" customHeight="1">
      <c r="A137" s="4"/>
      <c r="B137" s="51"/>
      <c r="C137" s="51"/>
      <c r="D137" s="51"/>
      <c r="E137" s="51"/>
      <c r="F137" s="51"/>
      <c r="G137" s="90"/>
      <c r="H137" s="51"/>
      <c r="I137" s="51"/>
      <c r="J137" s="51"/>
      <c r="K137" s="51"/>
      <c r="L137" s="51"/>
      <c r="M137" s="51"/>
      <c r="N137" s="4"/>
      <c r="O137" s="4"/>
      <c r="P137" s="51"/>
      <c r="Q137" s="91"/>
      <c r="R137" s="93"/>
      <c r="S137" s="89"/>
      <c r="T137" s="51"/>
      <c r="U137" s="51"/>
      <c r="V137" s="4"/>
      <c r="W137" s="4"/>
      <c r="X137" s="4"/>
      <c r="Y137" s="4"/>
      <c r="Z137" s="4"/>
      <c r="AA137" s="4"/>
      <c r="AB137" s="4"/>
      <c r="AD137" s="4"/>
      <c r="AE137" s="4"/>
      <c r="AF137" s="8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5.75" customHeight="1">
      <c r="A138" s="4"/>
      <c r="B138" s="51"/>
      <c r="C138" s="51"/>
      <c r="D138" s="51"/>
      <c r="E138" s="51"/>
      <c r="F138" s="51"/>
      <c r="G138" s="90"/>
      <c r="H138" s="51"/>
      <c r="I138" s="51"/>
      <c r="J138" s="51"/>
      <c r="K138" s="51"/>
      <c r="L138" s="51"/>
      <c r="M138" s="51"/>
      <c r="N138" s="4"/>
      <c r="O138" s="4"/>
      <c r="P138" s="51"/>
      <c r="Q138" s="91"/>
      <c r="R138" s="93"/>
      <c r="S138" s="89"/>
      <c r="T138" s="51"/>
      <c r="U138" s="51"/>
      <c r="V138" s="4"/>
      <c r="W138" s="4"/>
      <c r="X138" s="4"/>
      <c r="Y138" s="4"/>
      <c r="Z138" s="4"/>
      <c r="AA138" s="4"/>
      <c r="AB138" s="4"/>
      <c r="AD138" s="4"/>
      <c r="AE138" s="4"/>
      <c r="AF138" s="8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5.75" customHeight="1">
      <c r="A139" s="4"/>
      <c r="B139" s="51"/>
      <c r="C139" s="51"/>
      <c r="D139" s="51"/>
      <c r="E139" s="51"/>
      <c r="F139" s="51"/>
      <c r="G139" s="90"/>
      <c r="H139" s="51"/>
      <c r="I139" s="51"/>
      <c r="J139" s="51"/>
      <c r="K139" s="51"/>
      <c r="L139" s="51"/>
      <c r="M139" s="51"/>
      <c r="N139" s="4"/>
      <c r="O139" s="4"/>
      <c r="P139" s="51"/>
      <c r="Q139" s="91"/>
      <c r="R139" s="93"/>
      <c r="S139" s="89"/>
      <c r="T139" s="51"/>
      <c r="U139" s="51"/>
      <c r="V139" s="4"/>
      <c r="W139" s="4"/>
      <c r="X139" s="4"/>
      <c r="Y139" s="4"/>
      <c r="Z139" s="4"/>
      <c r="AA139" s="4"/>
      <c r="AB139" s="4"/>
      <c r="AD139" s="4"/>
      <c r="AE139" s="4"/>
      <c r="AF139" s="81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5.75" customHeight="1">
      <c r="A140" s="4"/>
      <c r="B140" s="51"/>
      <c r="C140" s="51"/>
      <c r="D140" s="51"/>
      <c r="E140" s="51"/>
      <c r="F140" s="51"/>
      <c r="G140" s="90"/>
      <c r="H140" s="51"/>
      <c r="I140" s="51"/>
      <c r="J140" s="51"/>
      <c r="K140" s="51"/>
      <c r="L140" s="51"/>
      <c r="M140" s="51"/>
      <c r="N140" s="4"/>
      <c r="O140" s="4"/>
      <c r="P140" s="51"/>
      <c r="Q140" s="91"/>
      <c r="R140" s="93"/>
      <c r="S140" s="89"/>
      <c r="T140" s="51"/>
      <c r="U140" s="51"/>
      <c r="V140" s="4"/>
      <c r="W140" s="4"/>
      <c r="X140" s="4"/>
      <c r="Y140" s="4"/>
      <c r="Z140" s="4"/>
      <c r="AA140" s="4"/>
      <c r="AB140" s="4"/>
      <c r="AD140" s="4"/>
      <c r="AE140" s="4"/>
      <c r="AF140" s="81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5.75" customHeight="1">
      <c r="A141" s="4"/>
      <c r="B141" s="51"/>
      <c r="C141" s="51"/>
      <c r="D141" s="51"/>
      <c r="E141" s="51"/>
      <c r="F141" s="51"/>
      <c r="G141" s="90"/>
      <c r="H141" s="51"/>
      <c r="I141" s="51"/>
      <c r="J141" s="51"/>
      <c r="K141" s="51"/>
      <c r="L141" s="51"/>
      <c r="M141" s="51"/>
      <c r="N141" s="4"/>
      <c r="O141" s="4"/>
      <c r="P141" s="51"/>
      <c r="Q141" s="91"/>
      <c r="R141" s="93"/>
      <c r="S141" s="89"/>
      <c r="T141" s="51"/>
      <c r="U141" s="51"/>
      <c r="V141" s="4"/>
      <c r="W141" s="4"/>
      <c r="X141" s="4"/>
      <c r="Y141" s="4"/>
      <c r="Z141" s="4"/>
      <c r="AA141" s="4"/>
      <c r="AB141" s="4"/>
      <c r="AD141" s="4"/>
      <c r="AE141" s="4"/>
      <c r="AF141" s="81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5.75" customHeight="1">
      <c r="A142" s="4"/>
      <c r="B142" s="51"/>
      <c r="C142" s="51"/>
      <c r="D142" s="51"/>
      <c r="E142" s="51"/>
      <c r="F142" s="51"/>
      <c r="G142" s="90"/>
      <c r="H142" s="51"/>
      <c r="I142" s="51"/>
      <c r="J142" s="51"/>
      <c r="K142" s="51"/>
      <c r="L142" s="51"/>
      <c r="M142" s="51"/>
      <c r="N142" s="4"/>
      <c r="O142" s="4"/>
      <c r="P142" s="51"/>
      <c r="Q142" s="91"/>
      <c r="R142" s="93"/>
      <c r="S142" s="89"/>
      <c r="T142" s="51"/>
      <c r="U142" s="51"/>
      <c r="V142" s="4"/>
      <c r="W142" s="4"/>
      <c r="X142" s="4"/>
      <c r="Y142" s="4"/>
      <c r="Z142" s="4"/>
      <c r="AA142" s="4"/>
      <c r="AB142" s="4"/>
      <c r="AD142" s="4"/>
      <c r="AE142" s="4"/>
      <c r="AF142" s="81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5.75" customHeight="1">
      <c r="A143" s="4"/>
      <c r="B143" s="51"/>
      <c r="C143" s="51"/>
      <c r="D143" s="51"/>
      <c r="E143" s="51"/>
      <c r="F143" s="51"/>
      <c r="G143" s="90"/>
      <c r="H143" s="51"/>
      <c r="I143" s="51"/>
      <c r="J143" s="51"/>
      <c r="K143" s="51"/>
      <c r="L143" s="51"/>
      <c r="M143" s="51"/>
      <c r="N143" s="4"/>
      <c r="O143" s="4"/>
      <c r="P143" s="51"/>
      <c r="Q143" s="91"/>
      <c r="R143" s="93"/>
      <c r="S143" s="89"/>
      <c r="T143" s="51"/>
      <c r="U143" s="51"/>
      <c r="V143" s="4"/>
      <c r="W143" s="4"/>
      <c r="X143" s="4"/>
      <c r="Y143" s="4"/>
      <c r="Z143" s="4"/>
      <c r="AA143" s="4"/>
      <c r="AB143" s="4"/>
      <c r="AD143" s="4"/>
      <c r="AE143" s="4"/>
      <c r="AF143" s="81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5.75" customHeight="1">
      <c r="A144" s="4"/>
      <c r="B144" s="51"/>
      <c r="C144" s="51"/>
      <c r="D144" s="51"/>
      <c r="E144" s="51"/>
      <c r="F144" s="51"/>
      <c r="G144" s="90"/>
      <c r="H144" s="51"/>
      <c r="I144" s="51"/>
      <c r="J144" s="51"/>
      <c r="K144" s="51"/>
      <c r="L144" s="51"/>
      <c r="M144" s="51"/>
      <c r="N144" s="4"/>
      <c r="O144" s="4"/>
      <c r="P144" s="51"/>
      <c r="Q144" s="91"/>
      <c r="R144" s="93"/>
      <c r="S144" s="89"/>
      <c r="T144" s="51"/>
      <c r="U144" s="51"/>
      <c r="V144" s="4"/>
      <c r="W144" s="4"/>
      <c r="X144" s="4"/>
      <c r="Y144" s="4"/>
      <c r="Z144" s="4"/>
      <c r="AA144" s="4"/>
      <c r="AB144" s="4"/>
      <c r="AD144" s="4"/>
      <c r="AE144" s="4"/>
      <c r="AF144" s="81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5.75" customHeight="1">
      <c r="A145" s="4"/>
      <c r="B145" s="51"/>
      <c r="C145" s="51"/>
      <c r="D145" s="51"/>
      <c r="E145" s="51"/>
      <c r="F145" s="51"/>
      <c r="G145" s="90"/>
      <c r="H145" s="51"/>
      <c r="I145" s="51"/>
      <c r="J145" s="51"/>
      <c r="K145" s="51"/>
      <c r="L145" s="51"/>
      <c r="M145" s="51"/>
      <c r="N145" s="4"/>
      <c r="O145" s="4"/>
      <c r="P145" s="51"/>
      <c r="Q145" s="91"/>
      <c r="R145" s="93"/>
      <c r="S145" s="89"/>
      <c r="T145" s="51"/>
      <c r="U145" s="51"/>
      <c r="V145" s="4"/>
      <c r="W145" s="4"/>
      <c r="X145" s="4"/>
      <c r="Y145" s="4"/>
      <c r="Z145" s="4"/>
      <c r="AA145" s="4"/>
      <c r="AB145" s="4"/>
      <c r="AD145" s="4"/>
      <c r="AE145" s="4"/>
      <c r="AF145" s="81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5.75" customHeight="1">
      <c r="A146" s="4"/>
      <c r="B146" s="51"/>
      <c r="C146" s="51"/>
      <c r="D146" s="51"/>
      <c r="E146" s="51"/>
      <c r="F146" s="51"/>
      <c r="G146" s="90"/>
      <c r="H146" s="51"/>
      <c r="I146" s="51"/>
      <c r="J146" s="51"/>
      <c r="K146" s="51"/>
      <c r="L146" s="51"/>
      <c r="M146" s="51"/>
      <c r="N146" s="4"/>
      <c r="O146" s="4"/>
      <c r="P146" s="51"/>
      <c r="Q146" s="91"/>
      <c r="R146" s="93"/>
      <c r="S146" s="89"/>
      <c r="T146" s="51"/>
      <c r="U146" s="51"/>
      <c r="V146" s="4"/>
      <c r="W146" s="4"/>
      <c r="X146" s="4"/>
      <c r="Y146" s="4"/>
      <c r="Z146" s="4"/>
      <c r="AA146" s="4"/>
      <c r="AB146" s="4"/>
      <c r="AD146" s="4"/>
      <c r="AE146" s="4"/>
      <c r="AF146" s="81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5.75" customHeight="1">
      <c r="A147" s="4"/>
      <c r="B147" s="51"/>
      <c r="C147" s="51"/>
      <c r="D147" s="51"/>
      <c r="E147" s="51"/>
      <c r="F147" s="51"/>
      <c r="G147" s="90"/>
      <c r="H147" s="51"/>
      <c r="I147" s="51"/>
      <c r="J147" s="51"/>
      <c r="K147" s="51"/>
      <c r="L147" s="51"/>
      <c r="M147" s="51"/>
      <c r="N147" s="4"/>
      <c r="O147" s="4"/>
      <c r="P147" s="51"/>
      <c r="Q147" s="91"/>
      <c r="R147" s="93"/>
      <c r="S147" s="89"/>
      <c r="T147" s="51"/>
      <c r="U147" s="51"/>
      <c r="V147" s="4"/>
      <c r="W147" s="4"/>
      <c r="X147" s="4"/>
      <c r="Y147" s="4"/>
      <c r="Z147" s="4"/>
      <c r="AA147" s="4"/>
      <c r="AB147" s="4"/>
      <c r="AD147" s="4"/>
      <c r="AE147" s="4"/>
      <c r="AF147" s="81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5.75" customHeight="1">
      <c r="A148" s="4"/>
      <c r="B148" s="51"/>
      <c r="C148" s="51"/>
      <c r="D148" s="51"/>
      <c r="E148" s="51"/>
      <c r="F148" s="51"/>
      <c r="G148" s="90"/>
      <c r="H148" s="51"/>
      <c r="I148" s="51"/>
      <c r="J148" s="51"/>
      <c r="K148" s="51"/>
      <c r="L148" s="51"/>
      <c r="M148" s="51"/>
      <c r="N148" s="4"/>
      <c r="O148" s="4"/>
      <c r="P148" s="51"/>
      <c r="Q148" s="91"/>
      <c r="R148" s="93"/>
      <c r="S148" s="89"/>
      <c r="T148" s="51"/>
      <c r="U148" s="51"/>
      <c r="V148" s="4"/>
      <c r="W148" s="4"/>
      <c r="X148" s="4"/>
      <c r="Y148" s="4"/>
      <c r="Z148" s="4"/>
      <c r="AA148" s="4"/>
      <c r="AB148" s="4"/>
      <c r="AD148" s="4"/>
      <c r="AE148" s="4"/>
      <c r="AF148" s="81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5.75" customHeight="1">
      <c r="A149" s="4"/>
      <c r="B149" s="51"/>
      <c r="C149" s="51"/>
      <c r="D149" s="51"/>
      <c r="E149" s="51"/>
      <c r="F149" s="51"/>
      <c r="G149" s="90"/>
      <c r="H149" s="51"/>
      <c r="I149" s="51"/>
      <c r="J149" s="51"/>
      <c r="K149" s="51"/>
      <c r="L149" s="51"/>
      <c r="M149" s="51"/>
      <c r="N149" s="4"/>
      <c r="O149" s="4"/>
      <c r="P149" s="51"/>
      <c r="Q149" s="91"/>
      <c r="R149" s="93"/>
      <c r="S149" s="89"/>
      <c r="T149" s="51"/>
      <c r="U149" s="51"/>
      <c r="V149" s="4"/>
      <c r="W149" s="4"/>
      <c r="X149" s="4"/>
      <c r="Y149" s="4"/>
      <c r="Z149" s="4"/>
      <c r="AA149" s="4"/>
      <c r="AB149" s="4"/>
      <c r="AD149" s="4"/>
      <c r="AE149" s="4"/>
      <c r="AF149" s="81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5.75" customHeight="1">
      <c r="A150" s="4"/>
      <c r="B150" s="51"/>
      <c r="C150" s="51"/>
      <c r="D150" s="51"/>
      <c r="E150" s="51"/>
      <c r="F150" s="51"/>
      <c r="G150" s="90"/>
      <c r="H150" s="51"/>
      <c r="I150" s="51"/>
      <c r="J150" s="51"/>
      <c r="K150" s="51"/>
      <c r="L150" s="51"/>
      <c r="M150" s="51"/>
      <c r="N150" s="4"/>
      <c r="O150" s="4"/>
      <c r="P150" s="51"/>
      <c r="Q150" s="91"/>
      <c r="R150" s="93"/>
      <c r="S150" s="89"/>
      <c r="T150" s="51"/>
      <c r="U150" s="51"/>
      <c r="V150" s="4"/>
      <c r="W150" s="4"/>
      <c r="X150" s="4"/>
      <c r="Y150" s="4"/>
      <c r="Z150" s="4"/>
      <c r="AA150" s="4"/>
      <c r="AB150" s="4"/>
      <c r="AD150" s="4"/>
      <c r="AE150" s="4"/>
      <c r="AF150" s="81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5.75" customHeight="1">
      <c r="A151" s="4"/>
      <c r="B151" s="51"/>
      <c r="C151" s="51"/>
      <c r="D151" s="51"/>
      <c r="E151" s="51"/>
      <c r="F151" s="51"/>
      <c r="G151" s="90"/>
      <c r="H151" s="51"/>
      <c r="I151" s="51"/>
      <c r="J151" s="51"/>
      <c r="K151" s="51"/>
      <c r="L151" s="51"/>
      <c r="M151" s="51"/>
      <c r="N151" s="4"/>
      <c r="O151" s="4"/>
      <c r="P151" s="51"/>
      <c r="Q151" s="91"/>
      <c r="R151" s="93"/>
      <c r="S151" s="89"/>
      <c r="T151" s="51"/>
      <c r="U151" s="51"/>
      <c r="V151" s="4"/>
      <c r="W151" s="4"/>
      <c r="X151" s="4"/>
      <c r="Y151" s="4"/>
      <c r="Z151" s="4"/>
      <c r="AA151" s="4"/>
      <c r="AB151" s="4"/>
      <c r="AD151" s="4"/>
      <c r="AE151" s="4"/>
      <c r="AF151" s="81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5.75" customHeight="1">
      <c r="A152" s="4"/>
      <c r="B152" s="51"/>
      <c r="C152" s="51"/>
      <c r="D152" s="51"/>
      <c r="E152" s="51"/>
      <c r="F152" s="51"/>
      <c r="G152" s="90"/>
      <c r="H152" s="51"/>
      <c r="I152" s="51"/>
      <c r="J152" s="51"/>
      <c r="K152" s="51"/>
      <c r="L152" s="51"/>
      <c r="M152" s="51"/>
      <c r="N152" s="4"/>
      <c r="O152" s="4"/>
      <c r="P152" s="51"/>
      <c r="Q152" s="91"/>
      <c r="R152" s="93"/>
      <c r="S152" s="89"/>
      <c r="T152" s="51"/>
      <c r="U152" s="51"/>
      <c r="V152" s="4"/>
      <c r="W152" s="4"/>
      <c r="X152" s="4"/>
      <c r="Y152" s="4"/>
      <c r="Z152" s="4"/>
      <c r="AA152" s="4"/>
      <c r="AB152" s="4"/>
      <c r="AD152" s="4"/>
      <c r="AE152" s="4"/>
      <c r="AF152" s="81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5.75" customHeight="1">
      <c r="A153" s="4"/>
      <c r="B153" s="51"/>
      <c r="C153" s="51"/>
      <c r="D153" s="51"/>
      <c r="E153" s="51"/>
      <c r="F153" s="51"/>
      <c r="G153" s="90"/>
      <c r="H153" s="51"/>
      <c r="I153" s="51"/>
      <c r="J153" s="51"/>
      <c r="K153" s="51"/>
      <c r="L153" s="51"/>
      <c r="M153" s="51"/>
      <c r="N153" s="4"/>
      <c r="O153" s="4"/>
      <c r="P153" s="51"/>
      <c r="Q153" s="91"/>
      <c r="R153" s="93"/>
      <c r="S153" s="89"/>
      <c r="T153" s="51"/>
      <c r="U153" s="51"/>
      <c r="V153" s="4"/>
      <c r="W153" s="4"/>
      <c r="X153" s="4"/>
      <c r="Y153" s="4"/>
      <c r="Z153" s="4"/>
      <c r="AA153" s="4"/>
      <c r="AB153" s="4"/>
      <c r="AD153" s="4"/>
      <c r="AE153" s="4"/>
      <c r="AF153" s="81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5.75" customHeight="1">
      <c r="A154" s="4"/>
      <c r="B154" s="51"/>
      <c r="C154" s="51"/>
      <c r="D154" s="51"/>
      <c r="E154" s="51"/>
      <c r="F154" s="51"/>
      <c r="G154" s="90"/>
      <c r="H154" s="51"/>
      <c r="I154" s="51"/>
      <c r="J154" s="51"/>
      <c r="K154" s="51"/>
      <c r="L154" s="51"/>
      <c r="M154" s="51"/>
      <c r="N154" s="4"/>
      <c r="O154" s="4"/>
      <c r="P154" s="51"/>
      <c r="Q154" s="91"/>
      <c r="R154" s="93"/>
      <c r="S154" s="89"/>
      <c r="T154" s="51"/>
      <c r="U154" s="51"/>
      <c r="V154" s="4"/>
      <c r="W154" s="4"/>
      <c r="X154" s="4"/>
      <c r="Y154" s="4"/>
      <c r="Z154" s="4"/>
      <c r="AA154" s="4"/>
      <c r="AB154" s="4"/>
      <c r="AD154" s="4"/>
      <c r="AE154" s="4"/>
      <c r="AF154" s="81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5.75" customHeight="1">
      <c r="A155" s="4"/>
      <c r="B155" s="51"/>
      <c r="C155" s="51"/>
      <c r="D155" s="51"/>
      <c r="E155" s="51"/>
      <c r="F155" s="51"/>
      <c r="G155" s="90"/>
      <c r="H155" s="51"/>
      <c r="I155" s="51"/>
      <c r="J155" s="51"/>
      <c r="K155" s="51"/>
      <c r="L155" s="51"/>
      <c r="M155" s="51"/>
      <c r="N155" s="4"/>
      <c r="O155" s="4"/>
      <c r="P155" s="51"/>
      <c r="Q155" s="91"/>
      <c r="R155" s="93"/>
      <c r="S155" s="89"/>
      <c r="T155" s="51"/>
      <c r="U155" s="51"/>
      <c r="V155" s="4"/>
      <c r="W155" s="4"/>
      <c r="X155" s="4"/>
      <c r="Y155" s="4"/>
      <c r="Z155" s="4"/>
      <c r="AA155" s="4"/>
      <c r="AB155" s="4"/>
      <c r="AD155" s="4"/>
      <c r="AE155" s="4"/>
      <c r="AF155" s="81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5.75" customHeight="1">
      <c r="A156" s="4"/>
      <c r="B156" s="51"/>
      <c r="C156" s="51"/>
      <c r="D156" s="51"/>
      <c r="E156" s="51"/>
      <c r="F156" s="51"/>
      <c r="G156" s="90"/>
      <c r="H156" s="51"/>
      <c r="I156" s="51"/>
      <c r="J156" s="51"/>
      <c r="K156" s="51"/>
      <c r="L156" s="51"/>
      <c r="M156" s="51"/>
      <c r="N156" s="4"/>
      <c r="O156" s="4"/>
      <c r="P156" s="51"/>
      <c r="Q156" s="91"/>
      <c r="R156" s="93"/>
      <c r="S156" s="89"/>
      <c r="T156" s="51"/>
      <c r="U156" s="51"/>
      <c r="V156" s="4"/>
      <c r="W156" s="4"/>
      <c r="X156" s="4"/>
      <c r="Y156" s="4"/>
      <c r="Z156" s="4"/>
      <c r="AA156" s="4"/>
      <c r="AB156" s="4"/>
      <c r="AD156" s="4"/>
      <c r="AE156" s="4"/>
      <c r="AF156" s="81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5.75" customHeight="1">
      <c r="A157" s="4"/>
      <c r="B157" s="51"/>
      <c r="C157" s="51"/>
      <c r="D157" s="51"/>
      <c r="E157" s="51"/>
      <c r="F157" s="51"/>
      <c r="G157" s="90"/>
      <c r="H157" s="51"/>
      <c r="I157" s="51"/>
      <c r="J157" s="51"/>
      <c r="K157" s="51"/>
      <c r="L157" s="51"/>
      <c r="M157" s="51"/>
      <c r="N157" s="4"/>
      <c r="O157" s="4"/>
      <c r="P157" s="51"/>
      <c r="Q157" s="91"/>
      <c r="R157" s="93"/>
      <c r="S157" s="89"/>
      <c r="T157" s="51"/>
      <c r="U157" s="51"/>
      <c r="V157" s="4"/>
      <c r="W157" s="4"/>
      <c r="X157" s="4"/>
      <c r="Y157" s="4"/>
      <c r="Z157" s="4"/>
      <c r="AA157" s="4"/>
      <c r="AB157" s="4"/>
      <c r="AD157" s="4"/>
      <c r="AE157" s="4"/>
      <c r="AF157" s="81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5.75" customHeight="1">
      <c r="A158" s="4"/>
      <c r="B158" s="51"/>
      <c r="C158" s="51"/>
      <c r="D158" s="51"/>
      <c r="E158" s="51"/>
      <c r="F158" s="51"/>
      <c r="G158" s="90"/>
      <c r="H158" s="51"/>
      <c r="I158" s="51"/>
      <c r="J158" s="51"/>
      <c r="K158" s="51"/>
      <c r="L158" s="51"/>
      <c r="M158" s="51"/>
      <c r="N158" s="4"/>
      <c r="O158" s="4"/>
      <c r="P158" s="51"/>
      <c r="Q158" s="91"/>
      <c r="R158" s="93"/>
      <c r="S158" s="89"/>
      <c r="T158" s="51"/>
      <c r="U158" s="51"/>
      <c r="V158" s="4"/>
      <c r="W158" s="4"/>
      <c r="X158" s="4"/>
      <c r="Y158" s="4"/>
      <c r="Z158" s="4"/>
      <c r="AA158" s="4"/>
      <c r="AB158" s="4"/>
      <c r="AD158" s="4"/>
      <c r="AE158" s="4"/>
      <c r="AF158" s="81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5.75" customHeight="1">
      <c r="A159" s="4"/>
      <c r="B159" s="51"/>
      <c r="C159" s="51"/>
      <c r="D159" s="51"/>
      <c r="E159" s="51"/>
      <c r="F159" s="51"/>
      <c r="G159" s="90"/>
      <c r="H159" s="51"/>
      <c r="I159" s="51"/>
      <c r="J159" s="51"/>
      <c r="K159" s="51"/>
      <c r="L159" s="51"/>
      <c r="M159" s="51"/>
      <c r="N159" s="4"/>
      <c r="O159" s="4"/>
      <c r="P159" s="51"/>
      <c r="Q159" s="91"/>
      <c r="R159" s="93"/>
      <c r="S159" s="89"/>
      <c r="T159" s="51"/>
      <c r="U159" s="51"/>
      <c r="V159" s="4"/>
      <c r="W159" s="4"/>
      <c r="X159" s="4"/>
      <c r="Y159" s="4"/>
      <c r="Z159" s="4"/>
      <c r="AA159" s="4"/>
      <c r="AB159" s="4"/>
      <c r="AD159" s="4"/>
      <c r="AE159" s="4"/>
      <c r="AF159" s="81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5.75" customHeight="1">
      <c r="A160" s="4"/>
      <c r="B160" s="51"/>
      <c r="C160" s="51"/>
      <c r="D160" s="51"/>
      <c r="E160" s="51"/>
      <c r="F160" s="51"/>
      <c r="G160" s="90"/>
      <c r="H160" s="51"/>
      <c r="I160" s="51"/>
      <c r="J160" s="51"/>
      <c r="K160" s="51"/>
      <c r="L160" s="51"/>
      <c r="M160" s="51"/>
      <c r="N160" s="4"/>
      <c r="O160" s="4"/>
      <c r="P160" s="51"/>
      <c r="Q160" s="91"/>
      <c r="R160" s="93"/>
      <c r="S160" s="89"/>
      <c r="T160" s="51"/>
      <c r="U160" s="51"/>
      <c r="V160" s="4"/>
      <c r="W160" s="4"/>
      <c r="X160" s="4"/>
      <c r="Y160" s="4"/>
      <c r="Z160" s="4"/>
      <c r="AA160" s="4"/>
      <c r="AB160" s="4"/>
      <c r="AD160" s="4"/>
      <c r="AE160" s="4"/>
      <c r="AF160" s="81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5.75" customHeight="1">
      <c r="A161" s="4"/>
      <c r="B161" s="51"/>
      <c r="C161" s="51"/>
      <c r="D161" s="51"/>
      <c r="E161" s="51"/>
      <c r="F161" s="51"/>
      <c r="G161" s="90"/>
      <c r="H161" s="51"/>
      <c r="I161" s="51"/>
      <c r="J161" s="51"/>
      <c r="K161" s="51"/>
      <c r="L161" s="51"/>
      <c r="M161" s="51"/>
      <c r="N161" s="4"/>
      <c r="O161" s="4"/>
      <c r="P161" s="51"/>
      <c r="Q161" s="91"/>
      <c r="R161" s="93"/>
      <c r="S161" s="89"/>
      <c r="T161" s="51"/>
      <c r="U161" s="51"/>
      <c r="V161" s="4"/>
      <c r="W161" s="4"/>
      <c r="X161" s="4"/>
      <c r="Y161" s="4"/>
      <c r="Z161" s="4"/>
      <c r="AA161" s="4"/>
      <c r="AB161" s="4"/>
      <c r="AD161" s="4"/>
      <c r="AE161" s="4"/>
      <c r="AF161" s="81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5.75" customHeight="1">
      <c r="A162" s="4"/>
      <c r="B162" s="51"/>
      <c r="C162" s="51"/>
      <c r="D162" s="51"/>
      <c r="E162" s="51"/>
      <c r="F162" s="51"/>
      <c r="G162" s="90"/>
      <c r="H162" s="51"/>
      <c r="I162" s="51"/>
      <c r="J162" s="51"/>
      <c r="K162" s="51"/>
      <c r="L162" s="51"/>
      <c r="M162" s="51"/>
      <c r="N162" s="4"/>
      <c r="O162" s="4"/>
      <c r="P162" s="51"/>
      <c r="Q162" s="91"/>
      <c r="R162" s="93"/>
      <c r="S162" s="89"/>
      <c r="T162" s="51"/>
      <c r="U162" s="51"/>
      <c r="V162" s="4"/>
      <c r="W162" s="4"/>
      <c r="X162" s="4"/>
      <c r="Y162" s="4"/>
      <c r="Z162" s="4"/>
      <c r="AA162" s="4"/>
      <c r="AB162" s="4"/>
      <c r="AD162" s="4"/>
      <c r="AE162" s="4"/>
      <c r="AF162" s="81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5.75" customHeight="1">
      <c r="A163" s="4"/>
      <c r="B163" s="51"/>
      <c r="C163" s="51"/>
      <c r="D163" s="51"/>
      <c r="E163" s="51"/>
      <c r="F163" s="51"/>
      <c r="G163" s="90"/>
      <c r="H163" s="51"/>
      <c r="I163" s="51"/>
      <c r="J163" s="51"/>
      <c r="K163" s="51"/>
      <c r="L163" s="51"/>
      <c r="M163" s="51"/>
      <c r="N163" s="4"/>
      <c r="O163" s="4"/>
      <c r="P163" s="51"/>
      <c r="Q163" s="91"/>
      <c r="R163" s="93"/>
      <c r="S163" s="89"/>
      <c r="T163" s="51"/>
      <c r="U163" s="51"/>
      <c r="V163" s="4"/>
      <c r="W163" s="4"/>
      <c r="X163" s="4"/>
      <c r="Y163" s="4"/>
      <c r="Z163" s="4"/>
      <c r="AA163" s="4"/>
      <c r="AB163" s="4"/>
      <c r="AD163" s="4"/>
      <c r="AE163" s="4"/>
      <c r="AF163" s="81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5.75" customHeight="1">
      <c r="A164" s="4"/>
      <c r="B164" s="51"/>
      <c r="C164" s="51"/>
      <c r="D164" s="51"/>
      <c r="E164" s="51"/>
      <c r="F164" s="51"/>
      <c r="G164" s="90"/>
      <c r="H164" s="51"/>
      <c r="I164" s="51"/>
      <c r="J164" s="51"/>
      <c r="K164" s="51"/>
      <c r="L164" s="51"/>
      <c r="M164" s="51"/>
      <c r="N164" s="4"/>
      <c r="O164" s="4"/>
      <c r="P164" s="51"/>
      <c r="Q164" s="91"/>
      <c r="R164" s="93"/>
      <c r="S164" s="89"/>
      <c r="T164" s="51"/>
      <c r="U164" s="51"/>
      <c r="V164" s="4"/>
      <c r="W164" s="4"/>
      <c r="X164" s="4"/>
      <c r="Y164" s="4"/>
      <c r="Z164" s="4"/>
      <c r="AA164" s="4"/>
      <c r="AB164" s="4"/>
      <c r="AD164" s="4"/>
      <c r="AE164" s="4"/>
      <c r="AF164" s="81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5.75" customHeight="1">
      <c r="A165" s="4"/>
      <c r="B165" s="51"/>
      <c r="C165" s="51"/>
      <c r="D165" s="51"/>
      <c r="E165" s="51"/>
      <c r="F165" s="51"/>
      <c r="G165" s="90"/>
      <c r="H165" s="51"/>
      <c r="I165" s="51"/>
      <c r="J165" s="51"/>
      <c r="K165" s="51"/>
      <c r="L165" s="51"/>
      <c r="M165" s="51"/>
      <c r="N165" s="4"/>
      <c r="O165" s="4"/>
      <c r="P165" s="51"/>
      <c r="Q165" s="91"/>
      <c r="R165" s="93"/>
      <c r="S165" s="89"/>
      <c r="T165" s="51"/>
      <c r="U165" s="51"/>
      <c r="V165" s="4"/>
      <c r="W165" s="4"/>
      <c r="X165" s="4"/>
      <c r="Y165" s="4"/>
      <c r="Z165" s="4"/>
      <c r="AA165" s="4"/>
      <c r="AB165" s="4"/>
      <c r="AD165" s="4"/>
      <c r="AE165" s="4"/>
      <c r="AF165" s="81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5.75" customHeight="1">
      <c r="A166" s="4"/>
      <c r="B166" s="51"/>
      <c r="C166" s="51"/>
      <c r="D166" s="51"/>
      <c r="E166" s="51"/>
      <c r="F166" s="51"/>
      <c r="G166" s="90"/>
      <c r="H166" s="51"/>
      <c r="I166" s="51"/>
      <c r="J166" s="51"/>
      <c r="K166" s="51"/>
      <c r="L166" s="51"/>
      <c r="M166" s="51"/>
      <c r="N166" s="4"/>
      <c r="O166" s="4"/>
      <c r="P166" s="51"/>
      <c r="Q166" s="91"/>
      <c r="R166" s="93"/>
      <c r="S166" s="89"/>
      <c r="T166" s="51"/>
      <c r="U166" s="51"/>
      <c r="V166" s="4"/>
      <c r="W166" s="4"/>
      <c r="X166" s="4"/>
      <c r="Y166" s="4"/>
      <c r="Z166" s="4"/>
      <c r="AA166" s="4"/>
      <c r="AB166" s="4"/>
      <c r="AD166" s="4"/>
      <c r="AE166" s="4"/>
      <c r="AF166" s="81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5.75" customHeight="1">
      <c r="A167" s="4"/>
      <c r="B167" s="51"/>
      <c r="C167" s="51"/>
      <c r="D167" s="51"/>
      <c r="E167" s="51"/>
      <c r="F167" s="51"/>
      <c r="G167" s="90"/>
      <c r="H167" s="51"/>
      <c r="I167" s="51"/>
      <c r="J167" s="51"/>
      <c r="K167" s="51"/>
      <c r="L167" s="51"/>
      <c r="M167" s="51"/>
      <c r="N167" s="4"/>
      <c r="O167" s="4"/>
      <c r="P167" s="51"/>
      <c r="Q167" s="91"/>
      <c r="R167" s="93"/>
      <c r="S167" s="89"/>
      <c r="T167" s="51"/>
      <c r="U167" s="51"/>
      <c r="V167" s="4"/>
      <c r="W167" s="4"/>
      <c r="X167" s="4"/>
      <c r="Y167" s="4"/>
      <c r="Z167" s="4"/>
      <c r="AA167" s="4"/>
      <c r="AB167" s="4"/>
      <c r="AD167" s="4"/>
      <c r="AE167" s="4"/>
      <c r="AF167" s="81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5.75" customHeight="1">
      <c r="A168" s="4"/>
      <c r="B168" s="51"/>
      <c r="C168" s="51"/>
      <c r="D168" s="51"/>
      <c r="E168" s="51"/>
      <c r="F168" s="51"/>
      <c r="G168" s="90"/>
      <c r="H168" s="51"/>
      <c r="I168" s="51"/>
      <c r="J168" s="51"/>
      <c r="K168" s="51"/>
      <c r="L168" s="51"/>
      <c r="M168" s="51"/>
      <c r="N168" s="4"/>
      <c r="O168" s="4"/>
      <c r="P168" s="51"/>
      <c r="Q168" s="91"/>
      <c r="R168" s="93"/>
      <c r="S168" s="89"/>
      <c r="T168" s="51"/>
      <c r="U168" s="51"/>
      <c r="V168" s="4"/>
      <c r="W168" s="4"/>
      <c r="X168" s="4"/>
      <c r="Y168" s="4"/>
      <c r="Z168" s="4"/>
      <c r="AA168" s="4"/>
      <c r="AB168" s="4"/>
      <c r="AD168" s="4"/>
      <c r="AE168" s="4"/>
      <c r="AF168" s="81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5.75" customHeight="1">
      <c r="A169" s="4"/>
      <c r="B169" s="51"/>
      <c r="C169" s="51"/>
      <c r="D169" s="51"/>
      <c r="E169" s="51"/>
      <c r="F169" s="51"/>
      <c r="G169" s="90"/>
      <c r="H169" s="51"/>
      <c r="I169" s="51"/>
      <c r="J169" s="51"/>
      <c r="K169" s="51"/>
      <c r="L169" s="51"/>
      <c r="M169" s="51"/>
      <c r="N169" s="4"/>
      <c r="O169" s="4"/>
      <c r="P169" s="51"/>
      <c r="Q169" s="91"/>
      <c r="R169" s="93"/>
      <c r="S169" s="89"/>
      <c r="T169" s="51"/>
      <c r="U169" s="51"/>
      <c r="V169" s="4"/>
      <c r="W169" s="4"/>
      <c r="X169" s="4"/>
      <c r="Y169" s="4"/>
      <c r="Z169" s="4"/>
      <c r="AA169" s="4"/>
      <c r="AB169" s="4"/>
      <c r="AD169" s="4"/>
      <c r="AE169" s="4"/>
      <c r="AF169" s="81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5.75" customHeight="1">
      <c r="A170" s="4"/>
      <c r="B170" s="51"/>
      <c r="C170" s="51"/>
      <c r="D170" s="51"/>
      <c r="E170" s="51"/>
      <c r="F170" s="51"/>
      <c r="G170" s="90"/>
      <c r="H170" s="51"/>
      <c r="I170" s="51"/>
      <c r="J170" s="51"/>
      <c r="K170" s="51"/>
      <c r="L170" s="51"/>
      <c r="M170" s="51"/>
      <c r="N170" s="4"/>
      <c r="O170" s="4"/>
      <c r="P170" s="51"/>
      <c r="Q170" s="91"/>
      <c r="R170" s="93"/>
      <c r="S170" s="89"/>
      <c r="T170" s="51"/>
      <c r="U170" s="51"/>
      <c r="V170" s="4"/>
      <c r="W170" s="4"/>
      <c r="X170" s="4"/>
      <c r="Y170" s="4"/>
      <c r="Z170" s="4"/>
      <c r="AA170" s="4"/>
      <c r="AB170" s="4"/>
      <c r="AD170" s="4"/>
      <c r="AE170" s="4"/>
      <c r="AF170" s="81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5.75" customHeight="1">
      <c r="A171" s="4"/>
      <c r="B171" s="51"/>
      <c r="C171" s="51"/>
      <c r="D171" s="51"/>
      <c r="E171" s="51"/>
      <c r="F171" s="51"/>
      <c r="G171" s="90"/>
      <c r="H171" s="51"/>
      <c r="I171" s="51"/>
      <c r="J171" s="51"/>
      <c r="K171" s="51"/>
      <c r="L171" s="51"/>
      <c r="M171" s="51"/>
      <c r="N171" s="4"/>
      <c r="O171" s="4"/>
      <c r="P171" s="51"/>
      <c r="Q171" s="91"/>
      <c r="R171" s="93"/>
      <c r="S171" s="89"/>
      <c r="T171" s="51"/>
      <c r="U171" s="51"/>
      <c r="V171" s="4"/>
      <c r="W171" s="4"/>
      <c r="X171" s="4"/>
      <c r="Y171" s="4"/>
      <c r="Z171" s="4"/>
      <c r="AA171" s="4"/>
      <c r="AB171" s="4"/>
      <c r="AD171" s="4"/>
      <c r="AE171" s="4"/>
      <c r="AF171" s="81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5.75" customHeight="1">
      <c r="A172" s="4"/>
      <c r="B172" s="51"/>
      <c r="C172" s="51"/>
      <c r="D172" s="51"/>
      <c r="E172" s="51"/>
      <c r="F172" s="51"/>
      <c r="G172" s="90"/>
      <c r="H172" s="51"/>
      <c r="I172" s="51"/>
      <c r="J172" s="51"/>
      <c r="K172" s="51"/>
      <c r="L172" s="51"/>
      <c r="M172" s="51"/>
      <c r="N172" s="4"/>
      <c r="O172" s="4"/>
      <c r="P172" s="51"/>
      <c r="Q172" s="91"/>
      <c r="R172" s="93"/>
      <c r="S172" s="89"/>
      <c r="T172" s="51"/>
      <c r="U172" s="51"/>
      <c r="V172" s="4"/>
      <c r="W172" s="4"/>
      <c r="X172" s="4"/>
      <c r="Y172" s="4"/>
      <c r="Z172" s="4"/>
      <c r="AA172" s="4"/>
      <c r="AB172" s="4"/>
      <c r="AD172" s="4"/>
      <c r="AE172" s="4"/>
      <c r="AF172" s="81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5.75" customHeight="1">
      <c r="A173" s="4"/>
      <c r="B173" s="51"/>
      <c r="C173" s="51"/>
      <c r="D173" s="51"/>
      <c r="E173" s="51"/>
      <c r="F173" s="51"/>
      <c r="G173" s="90"/>
      <c r="H173" s="51"/>
      <c r="I173" s="51"/>
      <c r="J173" s="51"/>
      <c r="K173" s="51"/>
      <c r="L173" s="51"/>
      <c r="M173" s="51"/>
      <c r="N173" s="4"/>
      <c r="O173" s="4"/>
      <c r="P173" s="51"/>
      <c r="Q173" s="91"/>
      <c r="R173" s="93"/>
      <c r="S173" s="89"/>
      <c r="T173" s="51"/>
      <c r="U173" s="51"/>
      <c r="V173" s="4"/>
      <c r="W173" s="4"/>
      <c r="X173" s="4"/>
      <c r="Y173" s="4"/>
      <c r="Z173" s="4"/>
      <c r="AA173" s="4"/>
      <c r="AB173" s="4"/>
      <c r="AD173" s="4"/>
      <c r="AE173" s="4"/>
      <c r="AF173" s="81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5.75" customHeight="1">
      <c r="A174" s="4"/>
      <c r="B174" s="51"/>
      <c r="C174" s="51"/>
      <c r="D174" s="51"/>
      <c r="E174" s="51"/>
      <c r="F174" s="51"/>
      <c r="G174" s="90"/>
      <c r="H174" s="51"/>
      <c r="I174" s="51"/>
      <c r="J174" s="51"/>
      <c r="K174" s="51"/>
      <c r="L174" s="51"/>
      <c r="M174" s="51"/>
      <c r="N174" s="4"/>
      <c r="O174" s="4"/>
      <c r="P174" s="51"/>
      <c r="Q174" s="91"/>
      <c r="R174" s="93"/>
      <c r="S174" s="89"/>
      <c r="T174" s="51"/>
      <c r="U174" s="51"/>
      <c r="V174" s="4"/>
      <c r="W174" s="4"/>
      <c r="X174" s="4"/>
      <c r="Y174" s="4"/>
      <c r="Z174" s="4"/>
      <c r="AA174" s="4"/>
      <c r="AB174" s="4"/>
      <c r="AD174" s="4"/>
      <c r="AE174" s="4"/>
      <c r="AF174" s="81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5.75" customHeight="1">
      <c r="A175" s="4"/>
      <c r="B175" s="51"/>
      <c r="C175" s="51"/>
      <c r="D175" s="51"/>
      <c r="E175" s="51"/>
      <c r="F175" s="51"/>
      <c r="G175" s="90"/>
      <c r="H175" s="51"/>
      <c r="I175" s="51"/>
      <c r="J175" s="51"/>
      <c r="K175" s="51"/>
      <c r="L175" s="51"/>
      <c r="M175" s="51"/>
      <c r="N175" s="4"/>
      <c r="O175" s="4"/>
      <c r="P175" s="51"/>
      <c r="Q175" s="91"/>
      <c r="R175" s="93"/>
      <c r="S175" s="89"/>
      <c r="T175" s="51"/>
      <c r="U175" s="51"/>
      <c r="V175" s="4"/>
      <c r="W175" s="4"/>
      <c r="X175" s="4"/>
      <c r="Y175" s="4"/>
      <c r="Z175" s="4"/>
      <c r="AA175" s="4"/>
      <c r="AB175" s="4"/>
      <c r="AD175" s="4"/>
      <c r="AE175" s="4"/>
      <c r="AF175" s="81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5.75" customHeight="1">
      <c r="A176" s="4"/>
      <c r="B176" s="51"/>
      <c r="C176" s="51"/>
      <c r="D176" s="51"/>
      <c r="E176" s="51"/>
      <c r="F176" s="51"/>
      <c r="G176" s="90"/>
      <c r="H176" s="51"/>
      <c r="I176" s="51"/>
      <c r="J176" s="51"/>
      <c r="K176" s="51"/>
      <c r="L176" s="51"/>
      <c r="M176" s="51"/>
      <c r="N176" s="4"/>
      <c r="O176" s="4"/>
      <c r="P176" s="51"/>
      <c r="Q176" s="91"/>
      <c r="R176" s="93"/>
      <c r="S176" s="89"/>
      <c r="T176" s="51"/>
      <c r="U176" s="51"/>
      <c r="V176" s="4"/>
      <c r="W176" s="4"/>
      <c r="X176" s="4"/>
      <c r="Y176" s="4"/>
      <c r="Z176" s="4"/>
      <c r="AA176" s="4"/>
      <c r="AB176" s="4"/>
      <c r="AD176" s="4"/>
      <c r="AE176" s="4"/>
      <c r="AF176" s="81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5.75" customHeight="1">
      <c r="A177" s="4"/>
      <c r="B177" s="51"/>
      <c r="C177" s="51"/>
      <c r="D177" s="51"/>
      <c r="E177" s="51"/>
      <c r="F177" s="51"/>
      <c r="G177" s="90"/>
      <c r="H177" s="51"/>
      <c r="I177" s="51"/>
      <c r="J177" s="51"/>
      <c r="K177" s="51"/>
      <c r="L177" s="51"/>
      <c r="M177" s="51"/>
      <c r="N177" s="4"/>
      <c r="O177" s="4"/>
      <c r="P177" s="51"/>
      <c r="Q177" s="91"/>
      <c r="R177" s="93"/>
      <c r="S177" s="89"/>
      <c r="T177" s="51"/>
      <c r="U177" s="51"/>
      <c r="V177" s="4"/>
      <c r="W177" s="4"/>
      <c r="X177" s="4"/>
      <c r="Y177" s="4"/>
      <c r="Z177" s="4"/>
      <c r="AA177" s="4"/>
      <c r="AB177" s="4"/>
      <c r="AD177" s="4"/>
      <c r="AE177" s="4"/>
      <c r="AF177" s="81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5.75" customHeight="1">
      <c r="A178" s="4"/>
      <c r="B178" s="51"/>
      <c r="C178" s="51"/>
      <c r="D178" s="51"/>
      <c r="E178" s="51"/>
      <c r="F178" s="51"/>
      <c r="G178" s="90"/>
      <c r="H178" s="51"/>
      <c r="I178" s="51"/>
      <c r="J178" s="51"/>
      <c r="K178" s="51"/>
      <c r="L178" s="51"/>
      <c r="M178" s="51"/>
      <c r="N178" s="4"/>
      <c r="O178" s="4"/>
      <c r="P178" s="51"/>
      <c r="Q178" s="91"/>
      <c r="R178" s="93"/>
      <c r="S178" s="89"/>
      <c r="T178" s="51"/>
      <c r="U178" s="51"/>
      <c r="V178" s="4"/>
      <c r="W178" s="4"/>
      <c r="X178" s="4"/>
      <c r="Y178" s="4"/>
      <c r="Z178" s="4"/>
      <c r="AA178" s="4"/>
      <c r="AB178" s="4"/>
      <c r="AD178" s="4"/>
      <c r="AE178" s="4"/>
      <c r="AF178" s="81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5.75" customHeight="1">
      <c r="A179" s="4"/>
      <c r="B179" s="51"/>
      <c r="C179" s="51"/>
      <c r="D179" s="51"/>
      <c r="E179" s="51"/>
      <c r="F179" s="51"/>
      <c r="G179" s="90"/>
      <c r="H179" s="51"/>
      <c r="I179" s="51"/>
      <c r="J179" s="51"/>
      <c r="K179" s="51"/>
      <c r="L179" s="51"/>
      <c r="M179" s="51"/>
      <c r="N179" s="4"/>
      <c r="O179" s="4"/>
      <c r="P179" s="51"/>
      <c r="Q179" s="91"/>
      <c r="R179" s="93"/>
      <c r="S179" s="89"/>
      <c r="T179" s="51"/>
      <c r="U179" s="51"/>
      <c r="V179" s="4"/>
      <c r="W179" s="4"/>
      <c r="X179" s="4"/>
      <c r="Y179" s="4"/>
      <c r="Z179" s="4"/>
      <c r="AA179" s="4"/>
      <c r="AB179" s="4"/>
      <c r="AD179" s="4"/>
      <c r="AE179" s="4"/>
      <c r="AF179" s="81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5.75" customHeight="1">
      <c r="A180" s="4"/>
      <c r="B180" s="51"/>
      <c r="C180" s="51"/>
      <c r="D180" s="51"/>
      <c r="E180" s="51"/>
      <c r="F180" s="51"/>
      <c r="G180" s="90"/>
      <c r="H180" s="51"/>
      <c r="I180" s="51"/>
      <c r="J180" s="51"/>
      <c r="K180" s="51"/>
      <c r="L180" s="51"/>
      <c r="M180" s="51"/>
      <c r="N180" s="4"/>
      <c r="O180" s="4"/>
      <c r="P180" s="51"/>
      <c r="Q180" s="91"/>
      <c r="R180" s="93"/>
      <c r="S180" s="89"/>
      <c r="T180" s="51"/>
      <c r="U180" s="51"/>
      <c r="V180" s="4"/>
      <c r="W180" s="4"/>
      <c r="X180" s="4"/>
      <c r="Y180" s="4"/>
      <c r="Z180" s="4"/>
      <c r="AA180" s="4"/>
      <c r="AB180" s="4"/>
      <c r="AD180" s="4"/>
      <c r="AE180" s="4"/>
      <c r="AF180" s="81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5.75" customHeight="1">
      <c r="A181" s="4"/>
      <c r="B181" s="51"/>
      <c r="C181" s="51"/>
      <c r="D181" s="51"/>
      <c r="E181" s="51"/>
      <c r="F181" s="51"/>
      <c r="G181" s="90"/>
      <c r="H181" s="51"/>
      <c r="I181" s="51"/>
      <c r="J181" s="51"/>
      <c r="K181" s="51"/>
      <c r="L181" s="51"/>
      <c r="M181" s="51"/>
      <c r="N181" s="4"/>
      <c r="O181" s="4"/>
      <c r="P181" s="51"/>
      <c r="Q181" s="91"/>
      <c r="R181" s="93"/>
      <c r="S181" s="89"/>
      <c r="T181" s="51"/>
      <c r="U181" s="51"/>
      <c r="V181" s="4"/>
      <c r="W181" s="4"/>
      <c r="X181" s="4"/>
      <c r="Y181" s="4"/>
      <c r="Z181" s="4"/>
      <c r="AA181" s="4"/>
      <c r="AB181" s="4"/>
      <c r="AD181" s="4"/>
      <c r="AE181" s="4"/>
      <c r="AF181" s="81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5.75" customHeight="1">
      <c r="A182" s="4"/>
      <c r="B182" s="51"/>
      <c r="C182" s="51"/>
      <c r="D182" s="51"/>
      <c r="E182" s="51"/>
      <c r="F182" s="51"/>
      <c r="G182" s="90"/>
      <c r="H182" s="51"/>
      <c r="I182" s="51"/>
      <c r="J182" s="51"/>
      <c r="K182" s="51"/>
      <c r="L182" s="51"/>
      <c r="M182" s="51"/>
      <c r="N182" s="4"/>
      <c r="O182" s="4"/>
      <c r="P182" s="51"/>
      <c r="Q182" s="91"/>
      <c r="R182" s="93"/>
      <c r="S182" s="89"/>
      <c r="T182" s="51"/>
      <c r="U182" s="51"/>
      <c r="V182" s="4"/>
      <c r="W182" s="4"/>
      <c r="X182" s="4"/>
      <c r="Y182" s="4"/>
      <c r="Z182" s="4"/>
      <c r="AA182" s="4"/>
      <c r="AB182" s="4"/>
      <c r="AD182" s="4"/>
      <c r="AE182" s="4"/>
      <c r="AF182" s="81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5.75" customHeight="1">
      <c r="A183" s="4"/>
      <c r="B183" s="51"/>
      <c r="C183" s="51"/>
      <c r="D183" s="51"/>
      <c r="E183" s="51"/>
      <c r="F183" s="51"/>
      <c r="G183" s="90"/>
      <c r="H183" s="51"/>
      <c r="I183" s="51"/>
      <c r="J183" s="51"/>
      <c r="K183" s="51"/>
      <c r="L183" s="51"/>
      <c r="M183" s="51"/>
      <c r="N183" s="4"/>
      <c r="O183" s="4"/>
      <c r="P183" s="51"/>
      <c r="Q183" s="91"/>
      <c r="R183" s="93"/>
      <c r="S183" s="89"/>
      <c r="T183" s="51"/>
      <c r="U183" s="51"/>
      <c r="V183" s="4"/>
      <c r="W183" s="4"/>
      <c r="X183" s="4"/>
      <c r="Y183" s="4"/>
      <c r="Z183" s="4"/>
      <c r="AA183" s="4"/>
      <c r="AB183" s="4"/>
      <c r="AD183" s="4"/>
      <c r="AE183" s="4"/>
      <c r="AF183" s="81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5.75" customHeight="1">
      <c r="A184" s="4"/>
      <c r="B184" s="51"/>
      <c r="C184" s="51"/>
      <c r="D184" s="51"/>
      <c r="E184" s="51"/>
      <c r="F184" s="51"/>
      <c r="G184" s="90"/>
      <c r="H184" s="51"/>
      <c r="I184" s="51"/>
      <c r="J184" s="51"/>
      <c r="K184" s="51"/>
      <c r="L184" s="51"/>
      <c r="M184" s="51"/>
      <c r="N184" s="4"/>
      <c r="O184" s="4"/>
      <c r="P184" s="51"/>
      <c r="Q184" s="91"/>
      <c r="R184" s="93"/>
      <c r="S184" s="89"/>
      <c r="T184" s="51"/>
      <c r="U184" s="51"/>
      <c r="V184" s="4"/>
      <c r="W184" s="4"/>
      <c r="X184" s="4"/>
      <c r="Y184" s="4"/>
      <c r="Z184" s="4"/>
      <c r="AA184" s="4"/>
      <c r="AB184" s="4"/>
      <c r="AD184" s="4"/>
      <c r="AE184" s="4"/>
      <c r="AF184" s="81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5.75" customHeight="1">
      <c r="A185" s="4"/>
      <c r="B185" s="51"/>
      <c r="C185" s="51"/>
      <c r="D185" s="51"/>
      <c r="E185" s="51"/>
      <c r="F185" s="51"/>
      <c r="G185" s="90"/>
      <c r="H185" s="51"/>
      <c r="I185" s="51"/>
      <c r="J185" s="51"/>
      <c r="K185" s="51"/>
      <c r="L185" s="51"/>
      <c r="M185" s="51"/>
      <c r="N185" s="4"/>
      <c r="O185" s="4"/>
      <c r="P185" s="51"/>
      <c r="Q185" s="91"/>
      <c r="R185" s="93"/>
      <c r="S185" s="89"/>
      <c r="T185" s="51"/>
      <c r="U185" s="51"/>
      <c r="V185" s="4"/>
      <c r="W185" s="4"/>
      <c r="X185" s="4"/>
      <c r="Y185" s="4"/>
      <c r="Z185" s="4"/>
      <c r="AA185" s="4"/>
      <c r="AB185" s="4"/>
      <c r="AD185" s="4"/>
      <c r="AE185" s="4"/>
      <c r="AF185" s="81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5.75" customHeight="1">
      <c r="A186" s="4"/>
      <c r="B186" s="51"/>
      <c r="C186" s="51"/>
      <c r="D186" s="51"/>
      <c r="E186" s="51"/>
      <c r="F186" s="51"/>
      <c r="G186" s="90"/>
      <c r="H186" s="51"/>
      <c r="I186" s="51"/>
      <c r="J186" s="51"/>
      <c r="K186" s="51"/>
      <c r="L186" s="51"/>
      <c r="M186" s="51"/>
      <c r="N186" s="4"/>
      <c r="O186" s="4"/>
      <c r="P186" s="51"/>
      <c r="Q186" s="91"/>
      <c r="R186" s="93"/>
      <c r="S186" s="89"/>
      <c r="T186" s="51"/>
      <c r="U186" s="51"/>
      <c r="V186" s="4"/>
      <c r="W186" s="4"/>
      <c r="X186" s="4"/>
      <c r="Y186" s="4"/>
      <c r="Z186" s="4"/>
      <c r="AA186" s="4"/>
      <c r="AB186" s="4"/>
      <c r="AD186" s="4"/>
      <c r="AE186" s="4"/>
      <c r="AF186" s="81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5.75" customHeight="1">
      <c r="A187" s="4"/>
      <c r="B187" s="51"/>
      <c r="C187" s="51"/>
      <c r="D187" s="51"/>
      <c r="E187" s="51"/>
      <c r="F187" s="51"/>
      <c r="G187" s="90"/>
      <c r="H187" s="51"/>
      <c r="I187" s="51"/>
      <c r="J187" s="51"/>
      <c r="K187" s="51"/>
      <c r="L187" s="51"/>
      <c r="M187" s="51"/>
      <c r="N187" s="4"/>
      <c r="O187" s="4"/>
      <c r="P187" s="51"/>
      <c r="Q187" s="91"/>
      <c r="R187" s="93"/>
      <c r="S187" s="89"/>
      <c r="T187" s="51"/>
      <c r="U187" s="51"/>
      <c r="V187" s="4"/>
      <c r="W187" s="4"/>
      <c r="X187" s="4"/>
      <c r="Y187" s="4"/>
      <c r="Z187" s="4"/>
      <c r="AA187" s="4"/>
      <c r="AB187" s="4"/>
      <c r="AD187" s="4"/>
      <c r="AE187" s="4"/>
      <c r="AF187" s="81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5.75" customHeight="1">
      <c r="A188" s="4"/>
      <c r="B188" s="51"/>
      <c r="C188" s="51"/>
      <c r="D188" s="51"/>
      <c r="E188" s="51"/>
      <c r="F188" s="51"/>
      <c r="G188" s="90"/>
      <c r="H188" s="51"/>
      <c r="I188" s="51"/>
      <c r="J188" s="51"/>
      <c r="K188" s="51"/>
      <c r="L188" s="51"/>
      <c r="M188" s="51"/>
      <c r="N188" s="4"/>
      <c r="O188" s="4"/>
      <c r="P188" s="51"/>
      <c r="Q188" s="91"/>
      <c r="R188" s="93"/>
      <c r="S188" s="89"/>
      <c r="T188" s="51"/>
      <c r="U188" s="51"/>
      <c r="V188" s="4"/>
      <c r="W188" s="4"/>
      <c r="X188" s="4"/>
      <c r="Y188" s="4"/>
      <c r="Z188" s="4"/>
      <c r="AA188" s="4"/>
      <c r="AB188" s="4"/>
      <c r="AD188" s="4"/>
      <c r="AE188" s="4"/>
      <c r="AF188" s="81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5.75" customHeight="1">
      <c r="A189" s="4"/>
      <c r="B189" s="51"/>
      <c r="C189" s="51"/>
      <c r="D189" s="51"/>
      <c r="E189" s="51"/>
      <c r="F189" s="51"/>
      <c r="G189" s="90"/>
      <c r="H189" s="51"/>
      <c r="I189" s="51"/>
      <c r="J189" s="51"/>
      <c r="K189" s="51"/>
      <c r="L189" s="51"/>
      <c r="M189" s="51"/>
      <c r="N189" s="4"/>
      <c r="O189" s="4"/>
      <c r="P189" s="51"/>
      <c r="Q189" s="91"/>
      <c r="R189" s="93"/>
      <c r="S189" s="89"/>
      <c r="T189" s="51"/>
      <c r="U189" s="51"/>
      <c r="V189" s="4"/>
      <c r="W189" s="4"/>
      <c r="X189" s="4"/>
      <c r="Y189" s="4"/>
      <c r="Z189" s="4"/>
      <c r="AA189" s="4"/>
      <c r="AB189" s="4"/>
      <c r="AD189" s="4"/>
      <c r="AE189" s="4"/>
      <c r="AF189" s="81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5.75" customHeight="1">
      <c r="A190" s="4"/>
      <c r="B190" s="51"/>
      <c r="C190" s="51"/>
      <c r="D190" s="51"/>
      <c r="E190" s="51"/>
      <c r="F190" s="51"/>
      <c r="G190" s="90"/>
      <c r="H190" s="51"/>
      <c r="I190" s="51"/>
      <c r="J190" s="51"/>
      <c r="K190" s="51"/>
      <c r="L190" s="51"/>
      <c r="M190" s="51"/>
      <c r="N190" s="4"/>
      <c r="O190" s="4"/>
      <c r="P190" s="51"/>
      <c r="Q190" s="91"/>
      <c r="R190" s="93"/>
      <c r="S190" s="89"/>
      <c r="T190" s="51"/>
      <c r="U190" s="51"/>
      <c r="V190" s="4"/>
      <c r="W190" s="4"/>
      <c r="X190" s="4"/>
      <c r="Y190" s="4"/>
      <c r="Z190" s="4"/>
      <c r="AA190" s="4"/>
      <c r="AB190" s="4"/>
      <c r="AD190" s="4"/>
      <c r="AE190" s="4"/>
      <c r="AF190" s="81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5.75" customHeight="1">
      <c r="A191" s="4"/>
      <c r="B191" s="51"/>
      <c r="C191" s="51"/>
      <c r="D191" s="51"/>
      <c r="E191" s="51"/>
      <c r="F191" s="51"/>
      <c r="G191" s="90"/>
      <c r="H191" s="51"/>
      <c r="I191" s="51"/>
      <c r="J191" s="51"/>
      <c r="K191" s="51"/>
      <c r="L191" s="51"/>
      <c r="M191" s="51"/>
      <c r="N191" s="4"/>
      <c r="O191" s="4"/>
      <c r="P191" s="51"/>
      <c r="Q191" s="91"/>
      <c r="R191" s="93"/>
      <c r="S191" s="89"/>
      <c r="T191" s="51"/>
      <c r="U191" s="51"/>
      <c r="V191" s="4"/>
      <c r="W191" s="4"/>
      <c r="X191" s="4"/>
      <c r="Y191" s="4"/>
      <c r="Z191" s="4"/>
      <c r="AA191" s="4"/>
      <c r="AB191" s="4"/>
      <c r="AD191" s="4"/>
      <c r="AE191" s="4"/>
      <c r="AF191" s="81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5.75" customHeight="1">
      <c r="A192" s="4"/>
      <c r="B192" s="51"/>
      <c r="C192" s="51"/>
      <c r="D192" s="51"/>
      <c r="E192" s="51"/>
      <c r="F192" s="51"/>
      <c r="G192" s="90"/>
      <c r="H192" s="51"/>
      <c r="I192" s="51"/>
      <c r="J192" s="51"/>
      <c r="K192" s="51"/>
      <c r="L192" s="51"/>
      <c r="M192" s="51"/>
      <c r="N192" s="4"/>
      <c r="O192" s="4"/>
      <c r="P192" s="51"/>
      <c r="Q192" s="91"/>
      <c r="R192" s="93"/>
      <c r="S192" s="89"/>
      <c r="T192" s="51"/>
      <c r="U192" s="51"/>
      <c r="V192" s="4"/>
      <c r="W192" s="4"/>
      <c r="X192" s="4"/>
      <c r="Y192" s="4"/>
      <c r="Z192" s="4"/>
      <c r="AA192" s="4"/>
      <c r="AB192" s="4"/>
      <c r="AD192" s="4"/>
      <c r="AE192" s="4"/>
      <c r="AF192" s="81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5.75" customHeight="1">
      <c r="A193" s="4"/>
      <c r="B193" s="51"/>
      <c r="C193" s="51"/>
      <c r="D193" s="51"/>
      <c r="E193" s="51"/>
      <c r="F193" s="51"/>
      <c r="G193" s="90"/>
      <c r="H193" s="51"/>
      <c r="I193" s="51"/>
      <c r="J193" s="51"/>
      <c r="K193" s="51"/>
      <c r="L193" s="51"/>
      <c r="M193" s="51"/>
      <c r="N193" s="4"/>
      <c r="O193" s="4"/>
      <c r="P193" s="51"/>
      <c r="Q193" s="91"/>
      <c r="R193" s="93"/>
      <c r="S193" s="89"/>
      <c r="T193" s="51"/>
      <c r="U193" s="51"/>
      <c r="V193" s="4"/>
      <c r="W193" s="4"/>
      <c r="X193" s="4"/>
      <c r="Y193" s="4"/>
      <c r="Z193" s="4"/>
      <c r="AA193" s="4"/>
      <c r="AB193" s="4"/>
      <c r="AD193" s="4"/>
      <c r="AE193" s="4"/>
      <c r="AF193" s="81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5.75" customHeight="1">
      <c r="A194" s="4"/>
      <c r="B194" s="51"/>
      <c r="C194" s="51"/>
      <c r="D194" s="51"/>
      <c r="E194" s="51"/>
      <c r="F194" s="51"/>
      <c r="G194" s="90"/>
      <c r="H194" s="51"/>
      <c r="I194" s="51"/>
      <c r="J194" s="51"/>
      <c r="K194" s="51"/>
      <c r="L194" s="51"/>
      <c r="M194" s="51"/>
      <c r="N194" s="4"/>
      <c r="O194" s="4"/>
      <c r="P194" s="51"/>
      <c r="Q194" s="91"/>
      <c r="R194" s="93"/>
      <c r="S194" s="89"/>
      <c r="T194" s="51"/>
      <c r="U194" s="51"/>
      <c r="V194" s="4"/>
      <c r="W194" s="4"/>
      <c r="X194" s="4"/>
      <c r="Y194" s="4"/>
      <c r="Z194" s="4"/>
      <c r="AA194" s="4"/>
      <c r="AB194" s="4"/>
      <c r="AD194" s="4"/>
      <c r="AE194" s="4"/>
      <c r="AF194" s="81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5.75" customHeight="1">
      <c r="A195" s="4"/>
      <c r="B195" s="51"/>
      <c r="C195" s="51"/>
      <c r="D195" s="51"/>
      <c r="E195" s="51"/>
      <c r="F195" s="51"/>
      <c r="G195" s="90"/>
      <c r="H195" s="51"/>
      <c r="I195" s="51"/>
      <c r="J195" s="51"/>
      <c r="K195" s="51"/>
      <c r="L195" s="51"/>
      <c r="M195" s="51"/>
      <c r="N195" s="4"/>
      <c r="O195" s="4"/>
      <c r="P195" s="51"/>
      <c r="Q195" s="91"/>
      <c r="R195" s="93"/>
      <c r="S195" s="89"/>
      <c r="T195" s="51"/>
      <c r="U195" s="51"/>
      <c r="V195" s="4"/>
      <c r="W195" s="4"/>
      <c r="X195" s="4"/>
      <c r="Y195" s="4"/>
      <c r="Z195" s="4"/>
      <c r="AA195" s="4"/>
      <c r="AB195" s="4"/>
      <c r="AD195" s="4"/>
      <c r="AE195" s="4"/>
      <c r="AF195" s="81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5.75" customHeight="1">
      <c r="A196" s="4"/>
      <c r="B196" s="51"/>
      <c r="C196" s="51"/>
      <c r="D196" s="51"/>
      <c r="E196" s="51"/>
      <c r="F196" s="51"/>
      <c r="G196" s="90"/>
      <c r="H196" s="51"/>
      <c r="I196" s="51"/>
      <c r="J196" s="51"/>
      <c r="K196" s="51"/>
      <c r="L196" s="51"/>
      <c r="M196" s="51"/>
      <c r="N196" s="4"/>
      <c r="O196" s="4"/>
      <c r="P196" s="51"/>
      <c r="Q196" s="91"/>
      <c r="R196" s="93"/>
      <c r="S196" s="89"/>
      <c r="T196" s="51"/>
      <c r="U196" s="51"/>
      <c r="V196" s="4"/>
      <c r="W196" s="4"/>
      <c r="X196" s="4"/>
      <c r="Y196" s="4"/>
      <c r="Z196" s="4"/>
      <c r="AA196" s="4"/>
      <c r="AB196" s="4"/>
      <c r="AD196" s="4"/>
      <c r="AE196" s="4"/>
      <c r="AF196" s="81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5.75" customHeight="1">
      <c r="A197" s="4"/>
      <c r="B197" s="51"/>
      <c r="C197" s="51"/>
      <c r="D197" s="51"/>
      <c r="E197" s="51"/>
      <c r="F197" s="51"/>
      <c r="G197" s="90"/>
      <c r="H197" s="51"/>
      <c r="I197" s="51"/>
      <c r="J197" s="51"/>
      <c r="K197" s="51"/>
      <c r="L197" s="51"/>
      <c r="M197" s="51"/>
      <c r="N197" s="4"/>
      <c r="O197" s="4"/>
      <c r="P197" s="51"/>
      <c r="Q197" s="91"/>
      <c r="R197" s="93"/>
      <c r="S197" s="89"/>
      <c r="T197" s="51"/>
      <c r="U197" s="51"/>
      <c r="V197" s="4"/>
      <c r="W197" s="4"/>
      <c r="X197" s="4"/>
      <c r="Y197" s="4"/>
      <c r="Z197" s="4"/>
      <c r="AA197" s="4"/>
      <c r="AB197" s="4"/>
      <c r="AD197" s="4"/>
      <c r="AE197" s="4"/>
      <c r="AF197" s="81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5.75" customHeight="1">
      <c r="A198" s="4"/>
      <c r="B198" s="51"/>
      <c r="C198" s="51"/>
      <c r="D198" s="51"/>
      <c r="E198" s="51"/>
      <c r="F198" s="51"/>
      <c r="G198" s="90"/>
      <c r="H198" s="51"/>
      <c r="I198" s="51"/>
      <c r="J198" s="51"/>
      <c r="K198" s="51"/>
      <c r="L198" s="51"/>
      <c r="M198" s="51"/>
      <c r="N198" s="4"/>
      <c r="O198" s="4"/>
      <c r="P198" s="51"/>
      <c r="Q198" s="91"/>
      <c r="R198" s="93"/>
      <c r="S198" s="89"/>
      <c r="T198" s="51"/>
      <c r="U198" s="51"/>
      <c r="V198" s="4"/>
      <c r="W198" s="4"/>
      <c r="X198" s="4"/>
      <c r="Y198" s="4"/>
      <c r="Z198" s="4"/>
      <c r="AA198" s="4"/>
      <c r="AB198" s="4"/>
      <c r="AD198" s="4"/>
      <c r="AE198" s="4"/>
      <c r="AF198" s="81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5.75" customHeight="1">
      <c r="A199" s="4"/>
      <c r="B199" s="51"/>
      <c r="C199" s="51"/>
      <c r="D199" s="51"/>
      <c r="E199" s="51"/>
      <c r="F199" s="51"/>
      <c r="G199" s="90"/>
      <c r="H199" s="51"/>
      <c r="I199" s="51"/>
      <c r="J199" s="51"/>
      <c r="K199" s="51"/>
      <c r="L199" s="51"/>
      <c r="M199" s="51"/>
      <c r="N199" s="4"/>
      <c r="O199" s="4"/>
      <c r="P199" s="51"/>
      <c r="Q199" s="91"/>
      <c r="R199" s="93"/>
      <c r="S199" s="89"/>
      <c r="T199" s="51"/>
      <c r="U199" s="51"/>
      <c r="V199" s="4"/>
      <c r="W199" s="4"/>
      <c r="X199" s="4"/>
      <c r="Y199" s="4"/>
      <c r="Z199" s="4"/>
      <c r="AA199" s="4"/>
      <c r="AB199" s="4"/>
      <c r="AD199" s="4"/>
      <c r="AE199" s="4"/>
      <c r="AF199" s="81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5.75" customHeight="1">
      <c r="A200" s="4"/>
      <c r="B200" s="51"/>
      <c r="C200" s="51"/>
      <c r="D200" s="51"/>
      <c r="E200" s="51"/>
      <c r="F200" s="51"/>
      <c r="G200" s="90"/>
      <c r="H200" s="51"/>
      <c r="I200" s="51"/>
      <c r="J200" s="51"/>
      <c r="K200" s="51"/>
      <c r="L200" s="51"/>
      <c r="M200" s="51"/>
      <c r="N200" s="4"/>
      <c r="O200" s="4"/>
      <c r="P200" s="51"/>
      <c r="Q200" s="91"/>
      <c r="R200" s="93"/>
      <c r="S200" s="89"/>
      <c r="T200" s="51"/>
      <c r="U200" s="51"/>
      <c r="V200" s="4"/>
      <c r="W200" s="4"/>
      <c r="X200" s="4"/>
      <c r="Y200" s="4"/>
      <c r="Z200" s="4"/>
      <c r="AA200" s="4"/>
      <c r="AB200" s="4"/>
      <c r="AD200" s="4"/>
      <c r="AE200" s="4"/>
      <c r="AF200" s="81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5.75" customHeight="1">
      <c r="A201" s="4"/>
      <c r="B201" s="51"/>
      <c r="C201" s="51"/>
      <c r="D201" s="51"/>
      <c r="E201" s="51"/>
      <c r="F201" s="51"/>
      <c r="G201" s="90"/>
      <c r="H201" s="51"/>
      <c r="I201" s="51"/>
      <c r="J201" s="51"/>
      <c r="K201" s="51"/>
      <c r="L201" s="51"/>
      <c r="M201" s="51"/>
      <c r="N201" s="4"/>
      <c r="O201" s="4"/>
      <c r="P201" s="51"/>
      <c r="Q201" s="91"/>
      <c r="R201" s="93"/>
      <c r="S201" s="89"/>
      <c r="T201" s="51"/>
      <c r="U201" s="51"/>
      <c r="V201" s="4"/>
      <c r="W201" s="4"/>
      <c r="X201" s="4"/>
      <c r="Y201" s="4"/>
      <c r="Z201" s="4"/>
      <c r="AA201" s="4"/>
      <c r="AB201" s="4"/>
      <c r="AD201" s="4"/>
      <c r="AE201" s="4"/>
      <c r="AF201" s="81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5.75" customHeight="1">
      <c r="A202" s="4"/>
      <c r="B202" s="51"/>
      <c r="C202" s="51"/>
      <c r="D202" s="51"/>
      <c r="E202" s="51"/>
      <c r="F202" s="51"/>
      <c r="G202" s="90"/>
      <c r="H202" s="51"/>
      <c r="I202" s="51"/>
      <c r="J202" s="51"/>
      <c r="K202" s="51"/>
      <c r="L202" s="51"/>
      <c r="M202" s="51"/>
      <c r="N202" s="4"/>
      <c r="O202" s="4"/>
      <c r="P202" s="51"/>
      <c r="Q202" s="91"/>
      <c r="R202" s="93"/>
      <c r="S202" s="89"/>
      <c r="T202" s="51"/>
      <c r="U202" s="51"/>
      <c r="V202" s="4"/>
      <c r="W202" s="4"/>
      <c r="X202" s="4"/>
      <c r="Y202" s="4"/>
      <c r="Z202" s="4"/>
      <c r="AA202" s="4"/>
      <c r="AB202" s="4"/>
      <c r="AD202" s="4"/>
      <c r="AE202" s="4"/>
      <c r="AF202" s="81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5.75" customHeight="1">
      <c r="A203" s="4"/>
      <c r="B203" s="51"/>
      <c r="C203" s="51"/>
      <c r="D203" s="51"/>
      <c r="E203" s="51"/>
      <c r="F203" s="51"/>
      <c r="G203" s="90"/>
      <c r="H203" s="51"/>
      <c r="I203" s="51"/>
      <c r="J203" s="51"/>
      <c r="K203" s="51"/>
      <c r="L203" s="51"/>
      <c r="M203" s="51"/>
      <c r="N203" s="4"/>
      <c r="O203" s="4"/>
      <c r="P203" s="51"/>
      <c r="Q203" s="91"/>
      <c r="R203" s="93"/>
      <c r="S203" s="89"/>
      <c r="T203" s="51"/>
      <c r="U203" s="51"/>
      <c r="V203" s="4"/>
      <c r="W203" s="4"/>
      <c r="X203" s="4"/>
      <c r="Y203" s="4"/>
      <c r="Z203" s="4"/>
      <c r="AA203" s="4"/>
      <c r="AB203" s="4"/>
      <c r="AD203" s="4"/>
      <c r="AE203" s="4"/>
      <c r="AF203" s="81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5.75" customHeight="1">
      <c r="A204" s="4"/>
      <c r="B204" s="51"/>
      <c r="C204" s="51"/>
      <c r="D204" s="51"/>
      <c r="E204" s="51"/>
      <c r="F204" s="51"/>
      <c r="G204" s="90"/>
      <c r="H204" s="51"/>
      <c r="I204" s="51"/>
      <c r="J204" s="51"/>
      <c r="K204" s="51"/>
      <c r="L204" s="51"/>
      <c r="M204" s="51"/>
      <c r="N204" s="4"/>
      <c r="O204" s="4"/>
      <c r="P204" s="51"/>
      <c r="Q204" s="91"/>
      <c r="R204" s="93"/>
      <c r="S204" s="89"/>
      <c r="T204" s="51"/>
      <c r="U204" s="51"/>
      <c r="V204" s="4"/>
      <c r="W204" s="4"/>
      <c r="X204" s="4"/>
      <c r="Y204" s="4"/>
      <c r="Z204" s="4"/>
      <c r="AA204" s="4"/>
      <c r="AB204" s="4"/>
      <c r="AD204" s="4"/>
      <c r="AE204" s="4"/>
      <c r="AF204" s="81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5.75" customHeight="1">
      <c r="A205" s="4"/>
      <c r="B205" s="51"/>
      <c r="C205" s="51"/>
      <c r="D205" s="51"/>
      <c r="E205" s="51"/>
      <c r="F205" s="51"/>
      <c r="G205" s="90"/>
      <c r="H205" s="51"/>
      <c r="I205" s="51"/>
      <c r="J205" s="51"/>
      <c r="K205" s="51"/>
      <c r="L205" s="51"/>
      <c r="M205" s="51"/>
      <c r="N205" s="4"/>
      <c r="O205" s="4"/>
      <c r="P205" s="51"/>
      <c r="Q205" s="91"/>
      <c r="R205" s="93"/>
      <c r="S205" s="89"/>
      <c r="T205" s="51"/>
      <c r="U205" s="51"/>
      <c r="V205" s="4"/>
      <c r="W205" s="4"/>
      <c r="X205" s="4"/>
      <c r="Y205" s="4"/>
      <c r="Z205" s="4"/>
      <c r="AA205" s="4"/>
      <c r="AB205" s="4"/>
      <c r="AD205" s="4"/>
      <c r="AE205" s="4"/>
      <c r="AF205" s="81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5.75" customHeight="1">
      <c r="A206" s="4"/>
      <c r="B206" s="51"/>
      <c r="C206" s="51"/>
      <c r="D206" s="51"/>
      <c r="E206" s="51"/>
      <c r="F206" s="51"/>
      <c r="G206" s="90"/>
      <c r="H206" s="51"/>
      <c r="I206" s="51"/>
      <c r="J206" s="51"/>
      <c r="K206" s="51"/>
      <c r="L206" s="51"/>
      <c r="M206" s="51"/>
      <c r="N206" s="4"/>
      <c r="O206" s="4"/>
      <c r="P206" s="51"/>
      <c r="Q206" s="91"/>
      <c r="R206" s="93"/>
      <c r="S206" s="89"/>
      <c r="T206" s="51"/>
      <c r="U206" s="51"/>
      <c r="V206" s="4"/>
      <c r="W206" s="4"/>
      <c r="X206" s="4"/>
      <c r="Y206" s="4"/>
      <c r="Z206" s="4"/>
      <c r="AA206" s="4"/>
      <c r="AB206" s="4"/>
      <c r="AD206" s="4"/>
      <c r="AE206" s="4"/>
      <c r="AF206" s="81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5.75" customHeight="1">
      <c r="A207" s="4"/>
      <c r="B207" s="51"/>
      <c r="C207" s="51"/>
      <c r="D207" s="51"/>
      <c r="E207" s="51"/>
      <c r="F207" s="51"/>
      <c r="G207" s="90"/>
      <c r="H207" s="51"/>
      <c r="I207" s="51"/>
      <c r="J207" s="51"/>
      <c r="K207" s="51"/>
      <c r="L207" s="51"/>
      <c r="M207" s="51"/>
      <c r="N207" s="4"/>
      <c r="O207" s="4"/>
      <c r="P207" s="51"/>
      <c r="Q207" s="91"/>
      <c r="R207" s="93"/>
      <c r="S207" s="89"/>
      <c r="T207" s="51"/>
      <c r="U207" s="51"/>
      <c r="V207" s="4"/>
      <c r="W207" s="4"/>
      <c r="X207" s="4"/>
      <c r="Y207" s="4"/>
      <c r="Z207" s="4"/>
      <c r="AA207" s="4"/>
      <c r="AB207" s="4"/>
      <c r="AD207" s="4"/>
      <c r="AE207" s="4"/>
      <c r="AF207" s="81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5.75" customHeight="1">
      <c r="A208" s="4"/>
      <c r="B208" s="51"/>
      <c r="C208" s="51"/>
      <c r="D208" s="51"/>
      <c r="E208" s="51"/>
      <c r="F208" s="51"/>
      <c r="G208" s="90"/>
      <c r="H208" s="51"/>
      <c r="I208" s="51"/>
      <c r="J208" s="51"/>
      <c r="K208" s="51"/>
      <c r="L208" s="51"/>
      <c r="M208" s="51"/>
      <c r="N208" s="4"/>
      <c r="O208" s="4"/>
      <c r="P208" s="51"/>
      <c r="Q208" s="91"/>
      <c r="R208" s="93"/>
      <c r="S208" s="89"/>
      <c r="T208" s="51"/>
      <c r="U208" s="51"/>
      <c r="V208" s="4"/>
      <c r="W208" s="4"/>
      <c r="X208" s="4"/>
      <c r="Y208" s="4"/>
      <c r="Z208" s="4"/>
      <c r="AA208" s="4"/>
      <c r="AB208" s="4"/>
      <c r="AD208" s="4"/>
      <c r="AE208" s="4"/>
      <c r="AF208" s="81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5.75" customHeight="1">
      <c r="A209" s="4"/>
      <c r="B209" s="51"/>
      <c r="C209" s="51"/>
      <c r="D209" s="51"/>
      <c r="E209" s="51"/>
      <c r="F209" s="51"/>
      <c r="G209" s="90"/>
      <c r="H209" s="51"/>
      <c r="I209" s="51"/>
      <c r="J209" s="51"/>
      <c r="K209" s="51"/>
      <c r="L209" s="51"/>
      <c r="M209" s="51"/>
      <c r="N209" s="4"/>
      <c r="O209" s="4"/>
      <c r="P209" s="51"/>
      <c r="Q209" s="91"/>
      <c r="R209" s="93"/>
      <c r="S209" s="89"/>
      <c r="T209" s="51"/>
      <c r="U209" s="51"/>
      <c r="V209" s="4"/>
      <c r="W209" s="4"/>
      <c r="X209" s="4"/>
      <c r="Y209" s="4"/>
      <c r="Z209" s="4"/>
      <c r="AA209" s="4"/>
      <c r="AB209" s="4"/>
      <c r="AD209" s="4"/>
      <c r="AE209" s="4"/>
      <c r="AF209" s="81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5.75" customHeight="1">
      <c r="A210" s="4"/>
      <c r="B210" s="51"/>
      <c r="C210" s="51"/>
      <c r="D210" s="51"/>
      <c r="E210" s="51"/>
      <c r="F210" s="51"/>
      <c r="G210" s="90"/>
      <c r="H210" s="51"/>
      <c r="I210" s="51"/>
      <c r="J210" s="51"/>
      <c r="K210" s="51"/>
      <c r="L210" s="51"/>
      <c r="M210" s="51"/>
      <c r="N210" s="4"/>
      <c r="O210" s="4"/>
      <c r="P210" s="51"/>
      <c r="Q210" s="91"/>
      <c r="R210" s="93"/>
      <c r="S210" s="89"/>
      <c r="T210" s="51"/>
      <c r="U210" s="51"/>
      <c r="V210" s="4"/>
      <c r="W210" s="4"/>
      <c r="X210" s="4"/>
      <c r="Y210" s="4"/>
      <c r="Z210" s="4"/>
      <c r="AA210" s="4"/>
      <c r="AB210" s="4"/>
      <c r="AD210" s="4"/>
      <c r="AE210" s="4"/>
      <c r="AF210" s="81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5.75" customHeight="1">
      <c r="A211" s="4"/>
      <c r="B211" s="51"/>
      <c r="C211" s="51"/>
      <c r="D211" s="51"/>
      <c r="E211" s="51"/>
      <c r="F211" s="51"/>
      <c r="G211" s="90"/>
      <c r="H211" s="51"/>
      <c r="I211" s="51"/>
      <c r="J211" s="51"/>
      <c r="K211" s="51"/>
      <c r="L211" s="51"/>
      <c r="M211" s="51"/>
      <c r="N211" s="4"/>
      <c r="O211" s="4"/>
      <c r="P211" s="51"/>
      <c r="Q211" s="91"/>
      <c r="R211" s="93"/>
      <c r="S211" s="89"/>
      <c r="T211" s="51"/>
      <c r="U211" s="51"/>
      <c r="V211" s="4"/>
      <c r="W211" s="4"/>
      <c r="X211" s="4"/>
      <c r="Y211" s="4"/>
      <c r="Z211" s="4"/>
      <c r="AA211" s="4"/>
      <c r="AB211" s="4"/>
      <c r="AD211" s="4"/>
      <c r="AE211" s="4"/>
      <c r="AF211" s="81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5.75" customHeight="1">
      <c r="A212" s="4"/>
      <c r="B212" s="51"/>
      <c r="C212" s="51"/>
      <c r="D212" s="51"/>
      <c r="E212" s="51"/>
      <c r="F212" s="51"/>
      <c r="G212" s="90"/>
      <c r="H212" s="51"/>
      <c r="I212" s="51"/>
      <c r="J212" s="51"/>
      <c r="K212" s="51"/>
      <c r="L212" s="51"/>
      <c r="M212" s="51"/>
      <c r="N212" s="4"/>
      <c r="O212" s="4"/>
      <c r="P212" s="51"/>
      <c r="Q212" s="91"/>
      <c r="R212" s="93"/>
      <c r="S212" s="89"/>
      <c r="T212" s="51"/>
      <c r="U212" s="51"/>
      <c r="V212" s="4"/>
      <c r="W212" s="4"/>
      <c r="X212" s="4"/>
      <c r="Y212" s="4"/>
      <c r="Z212" s="4"/>
      <c r="AA212" s="4"/>
      <c r="AB212" s="4"/>
      <c r="AD212" s="4"/>
      <c r="AE212" s="4"/>
      <c r="AF212" s="81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5.75" customHeight="1">
      <c r="A213" s="4"/>
      <c r="B213" s="51"/>
      <c r="C213" s="51"/>
      <c r="D213" s="51"/>
      <c r="E213" s="51"/>
      <c r="F213" s="51"/>
      <c r="G213" s="90"/>
      <c r="H213" s="51"/>
      <c r="I213" s="51"/>
      <c r="J213" s="51"/>
      <c r="K213" s="51"/>
      <c r="L213" s="51"/>
      <c r="M213" s="51"/>
      <c r="N213" s="4"/>
      <c r="O213" s="4"/>
      <c r="P213" s="51"/>
      <c r="Q213" s="91"/>
      <c r="R213" s="93"/>
      <c r="S213" s="89"/>
      <c r="T213" s="51"/>
      <c r="U213" s="51"/>
      <c r="V213" s="4"/>
      <c r="W213" s="4"/>
      <c r="X213" s="4"/>
      <c r="Y213" s="4"/>
      <c r="Z213" s="4"/>
      <c r="AA213" s="4"/>
      <c r="AB213" s="4"/>
      <c r="AD213" s="4"/>
      <c r="AE213" s="4"/>
      <c r="AF213" s="81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5.75" customHeight="1">
      <c r="A214" s="4"/>
      <c r="B214" s="51"/>
      <c r="C214" s="51"/>
      <c r="D214" s="51"/>
      <c r="E214" s="51"/>
      <c r="F214" s="51"/>
      <c r="G214" s="90"/>
      <c r="H214" s="51"/>
      <c r="I214" s="51"/>
      <c r="J214" s="51"/>
      <c r="K214" s="51"/>
      <c r="L214" s="51"/>
      <c r="M214" s="51"/>
      <c r="N214" s="4"/>
      <c r="O214" s="4"/>
      <c r="P214" s="51"/>
      <c r="Q214" s="91"/>
      <c r="R214" s="93"/>
      <c r="S214" s="89"/>
      <c r="T214" s="51"/>
      <c r="U214" s="51"/>
      <c r="V214" s="4"/>
      <c r="W214" s="4"/>
      <c r="X214" s="4"/>
      <c r="Y214" s="4"/>
      <c r="Z214" s="4"/>
      <c r="AA214" s="4"/>
      <c r="AB214" s="4"/>
      <c r="AD214" s="4"/>
      <c r="AE214" s="4"/>
      <c r="AF214" s="81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5.75" customHeight="1">
      <c r="A215" s="4"/>
      <c r="B215" s="51"/>
      <c r="C215" s="51"/>
      <c r="D215" s="51"/>
      <c r="E215" s="51"/>
      <c r="F215" s="51"/>
      <c r="G215" s="90"/>
      <c r="H215" s="51"/>
      <c r="I215" s="51"/>
      <c r="J215" s="51"/>
      <c r="K215" s="51"/>
      <c r="L215" s="51"/>
      <c r="M215" s="51"/>
      <c r="N215" s="4"/>
      <c r="O215" s="4"/>
      <c r="P215" s="51"/>
      <c r="Q215" s="91"/>
      <c r="R215" s="93"/>
      <c r="S215" s="89"/>
      <c r="T215" s="51"/>
      <c r="U215" s="51"/>
      <c r="V215" s="4"/>
      <c r="W215" s="4"/>
      <c r="X215" s="4"/>
      <c r="Y215" s="4"/>
      <c r="Z215" s="4"/>
      <c r="AA215" s="4"/>
      <c r="AB215" s="4"/>
      <c r="AD215" s="4"/>
      <c r="AE215" s="4"/>
      <c r="AF215" s="81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5.75" customHeight="1">
      <c r="A216" s="4"/>
      <c r="B216" s="51"/>
      <c r="C216" s="51"/>
      <c r="D216" s="51"/>
      <c r="E216" s="51"/>
      <c r="F216" s="51"/>
      <c r="G216" s="90"/>
      <c r="H216" s="51"/>
      <c r="I216" s="51"/>
      <c r="J216" s="51"/>
      <c r="K216" s="51"/>
      <c r="L216" s="51"/>
      <c r="M216" s="51"/>
      <c r="N216" s="4"/>
      <c r="O216" s="4"/>
      <c r="P216" s="51"/>
      <c r="Q216" s="91"/>
      <c r="R216" s="93"/>
      <c r="S216" s="89"/>
      <c r="T216" s="51"/>
      <c r="U216" s="51"/>
      <c r="V216" s="4"/>
      <c r="W216" s="4"/>
      <c r="X216" s="4"/>
      <c r="Y216" s="4"/>
      <c r="Z216" s="4"/>
      <c r="AA216" s="4"/>
      <c r="AB216" s="4"/>
      <c r="AD216" s="4"/>
      <c r="AE216" s="4"/>
      <c r="AF216" s="81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5.75" customHeight="1">
      <c r="A217" s="4"/>
      <c r="B217" s="51"/>
      <c r="C217" s="51"/>
      <c r="D217" s="51"/>
      <c r="E217" s="51"/>
      <c r="F217" s="51"/>
      <c r="G217" s="90"/>
      <c r="H217" s="51"/>
      <c r="I217" s="51"/>
      <c r="J217" s="51"/>
      <c r="K217" s="51"/>
      <c r="L217" s="51"/>
      <c r="M217" s="51"/>
      <c r="N217" s="4"/>
      <c r="O217" s="4"/>
      <c r="P217" s="51"/>
      <c r="Q217" s="91"/>
      <c r="R217" s="93"/>
      <c r="S217" s="89"/>
      <c r="T217" s="51"/>
      <c r="U217" s="51"/>
      <c r="V217" s="4"/>
      <c r="W217" s="4"/>
      <c r="X217" s="4"/>
      <c r="Y217" s="4"/>
      <c r="Z217" s="4"/>
      <c r="AA217" s="4"/>
      <c r="AB217" s="4"/>
      <c r="AD217" s="4"/>
      <c r="AE217" s="4"/>
      <c r="AF217" s="81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5.75" customHeight="1">
      <c r="A218" s="4"/>
      <c r="B218" s="51"/>
      <c r="C218" s="51"/>
      <c r="D218" s="51"/>
      <c r="E218" s="51"/>
      <c r="F218" s="51"/>
      <c r="G218" s="90"/>
      <c r="H218" s="51"/>
      <c r="I218" s="51"/>
      <c r="J218" s="51"/>
      <c r="K218" s="51"/>
      <c r="L218" s="51"/>
      <c r="M218" s="51"/>
      <c r="N218" s="4"/>
      <c r="O218" s="4"/>
      <c r="P218" s="51"/>
      <c r="Q218" s="91"/>
      <c r="R218" s="93"/>
      <c r="S218" s="89"/>
      <c r="T218" s="51"/>
      <c r="U218" s="51"/>
      <c r="V218" s="4"/>
      <c r="W218" s="4"/>
      <c r="X218" s="4"/>
      <c r="Y218" s="4"/>
      <c r="Z218" s="4"/>
      <c r="AA218" s="4"/>
      <c r="AB218" s="4"/>
      <c r="AD218" s="4"/>
      <c r="AE218" s="4"/>
      <c r="AF218" s="81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5.75" customHeight="1">
      <c r="A219" s="4"/>
      <c r="B219" s="51"/>
      <c r="C219" s="51"/>
      <c r="D219" s="51"/>
      <c r="E219" s="51"/>
      <c r="F219" s="51"/>
      <c r="G219" s="90"/>
      <c r="H219" s="51"/>
      <c r="I219" s="51"/>
      <c r="J219" s="51"/>
      <c r="K219" s="51"/>
      <c r="L219" s="51"/>
      <c r="M219" s="51"/>
      <c r="N219" s="4"/>
      <c r="O219" s="4"/>
      <c r="P219" s="51"/>
      <c r="Q219" s="91"/>
      <c r="R219" s="93"/>
      <c r="S219" s="89"/>
      <c r="T219" s="51"/>
      <c r="U219" s="51"/>
      <c r="V219" s="4"/>
      <c r="W219" s="4"/>
      <c r="X219" s="4"/>
      <c r="Y219" s="4"/>
      <c r="Z219" s="4"/>
      <c r="AA219" s="4"/>
      <c r="AB219" s="4"/>
      <c r="AD219" s="4"/>
      <c r="AE219" s="4"/>
      <c r="AF219" s="81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5.75" customHeight="1">
      <c r="A220" s="4"/>
      <c r="B220" s="51"/>
      <c r="C220" s="51"/>
      <c r="D220" s="51"/>
      <c r="E220" s="51"/>
      <c r="F220" s="51"/>
      <c r="G220" s="90"/>
      <c r="H220" s="51"/>
      <c r="I220" s="51"/>
      <c r="J220" s="51"/>
      <c r="K220" s="51"/>
      <c r="L220" s="51"/>
      <c r="M220" s="51"/>
      <c r="N220" s="4"/>
      <c r="O220" s="4"/>
      <c r="P220" s="51"/>
      <c r="Q220" s="91"/>
      <c r="R220" s="93"/>
      <c r="S220" s="89"/>
      <c r="T220" s="51"/>
      <c r="U220" s="51"/>
      <c r="V220" s="4"/>
      <c r="W220" s="4"/>
      <c r="X220" s="4"/>
      <c r="Y220" s="4"/>
      <c r="Z220" s="4"/>
      <c r="AA220" s="4"/>
      <c r="AB220" s="4"/>
      <c r="AD220" s="4"/>
      <c r="AE220" s="4"/>
      <c r="AF220" s="81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5.75" customHeight="1">
      <c r="A221" s="4"/>
      <c r="B221" s="51"/>
      <c r="C221" s="51"/>
      <c r="D221" s="51"/>
      <c r="E221" s="51"/>
      <c r="F221" s="51"/>
      <c r="G221" s="90"/>
      <c r="H221" s="51"/>
      <c r="I221" s="51"/>
      <c r="J221" s="51"/>
      <c r="K221" s="51"/>
      <c r="L221" s="51"/>
      <c r="M221" s="51"/>
      <c r="N221" s="4"/>
      <c r="O221" s="4"/>
      <c r="P221" s="51"/>
      <c r="Q221" s="91"/>
      <c r="R221" s="93"/>
      <c r="S221" s="89"/>
      <c r="T221" s="51"/>
      <c r="U221" s="51"/>
      <c r="V221" s="4"/>
      <c r="W221" s="4"/>
      <c r="X221" s="4"/>
      <c r="Y221" s="4"/>
      <c r="Z221" s="4"/>
      <c r="AA221" s="4"/>
      <c r="AB221" s="4"/>
      <c r="AD221" s="4"/>
      <c r="AE221" s="4"/>
      <c r="AF221" s="81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5.75" customHeight="1">
      <c r="A222" s="4"/>
      <c r="B222" s="51"/>
      <c r="C222" s="51"/>
      <c r="D222" s="51"/>
      <c r="E222" s="51"/>
      <c r="F222" s="51"/>
      <c r="G222" s="90"/>
      <c r="H222" s="51"/>
      <c r="I222" s="51"/>
      <c r="J222" s="51"/>
      <c r="K222" s="51"/>
      <c r="L222" s="51"/>
      <c r="M222" s="51"/>
      <c r="N222" s="4"/>
      <c r="O222" s="4"/>
      <c r="P222" s="51"/>
      <c r="Q222" s="91"/>
      <c r="R222" s="93"/>
      <c r="S222" s="89"/>
      <c r="T222" s="51"/>
      <c r="U222" s="51"/>
      <c r="V222" s="4"/>
      <c r="W222" s="4"/>
      <c r="X222" s="4"/>
      <c r="Y222" s="4"/>
      <c r="Z222" s="4"/>
      <c r="AA222" s="4"/>
      <c r="AB222" s="4"/>
      <c r="AD222" s="4"/>
      <c r="AE222" s="4"/>
      <c r="AF222" s="81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5.75" customHeight="1">
      <c r="A223" s="4"/>
      <c r="B223" s="51"/>
      <c r="C223" s="51"/>
      <c r="D223" s="51"/>
      <c r="E223" s="51"/>
      <c r="F223" s="51"/>
      <c r="G223" s="90"/>
      <c r="H223" s="51"/>
      <c r="I223" s="51"/>
      <c r="J223" s="51"/>
      <c r="K223" s="51"/>
      <c r="L223" s="51"/>
      <c r="M223" s="51"/>
      <c r="N223" s="4"/>
      <c r="O223" s="4"/>
      <c r="P223" s="51"/>
      <c r="Q223" s="91"/>
      <c r="R223" s="93"/>
      <c r="S223" s="89"/>
      <c r="T223" s="51"/>
      <c r="U223" s="51"/>
      <c r="V223" s="4"/>
      <c r="W223" s="4"/>
      <c r="X223" s="4"/>
      <c r="Y223" s="4"/>
      <c r="Z223" s="4"/>
      <c r="AA223" s="4"/>
      <c r="AB223" s="4"/>
      <c r="AD223" s="4"/>
      <c r="AE223" s="4"/>
      <c r="AF223" s="81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5.75" customHeight="1">
      <c r="A224" s="4"/>
      <c r="B224" s="51"/>
      <c r="C224" s="51"/>
      <c r="D224" s="51"/>
      <c r="E224" s="51"/>
      <c r="F224" s="51"/>
      <c r="G224" s="90"/>
      <c r="H224" s="51"/>
      <c r="I224" s="51"/>
      <c r="J224" s="51"/>
      <c r="K224" s="51"/>
      <c r="L224" s="51"/>
      <c r="M224" s="51"/>
      <c r="N224" s="4"/>
      <c r="O224" s="4"/>
      <c r="P224" s="51"/>
      <c r="Q224" s="91"/>
      <c r="R224" s="93"/>
      <c r="S224" s="89"/>
      <c r="T224" s="51"/>
      <c r="U224" s="51"/>
      <c r="V224" s="4"/>
      <c r="W224" s="4"/>
      <c r="X224" s="4"/>
      <c r="Y224" s="4"/>
      <c r="Z224" s="4"/>
      <c r="AA224" s="4"/>
      <c r="AB224" s="4"/>
      <c r="AD224" s="4"/>
      <c r="AE224" s="4"/>
      <c r="AF224" s="81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5.75" customHeight="1">
      <c r="A225" s="4"/>
      <c r="B225" s="51"/>
      <c r="C225" s="51"/>
      <c r="D225" s="51"/>
      <c r="E225" s="51"/>
      <c r="F225" s="51"/>
      <c r="G225" s="90"/>
      <c r="H225" s="51"/>
      <c r="I225" s="51"/>
      <c r="J225" s="51"/>
      <c r="K225" s="51"/>
      <c r="L225" s="51"/>
      <c r="M225" s="51"/>
      <c r="N225" s="4"/>
      <c r="O225" s="4"/>
      <c r="P225" s="51"/>
      <c r="Q225" s="91"/>
      <c r="R225" s="93"/>
      <c r="S225" s="89"/>
      <c r="T225" s="51"/>
      <c r="U225" s="51"/>
      <c r="V225" s="4"/>
      <c r="W225" s="4"/>
      <c r="X225" s="4"/>
      <c r="Y225" s="4"/>
      <c r="Z225" s="4"/>
      <c r="AA225" s="4"/>
      <c r="AB225" s="4"/>
      <c r="AD225" s="4"/>
      <c r="AE225" s="4"/>
      <c r="AF225" s="81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5.75" customHeight="1">
      <c r="A226" s="4"/>
      <c r="B226" s="51"/>
      <c r="C226" s="51"/>
      <c r="D226" s="51"/>
      <c r="E226" s="51"/>
      <c r="F226" s="51"/>
      <c r="G226" s="90"/>
      <c r="H226" s="51"/>
      <c r="I226" s="51"/>
      <c r="J226" s="51"/>
      <c r="K226" s="51"/>
      <c r="L226" s="51"/>
      <c r="M226" s="51"/>
      <c r="N226" s="4"/>
      <c r="O226" s="4"/>
      <c r="P226" s="51"/>
      <c r="Q226" s="91"/>
      <c r="R226" s="93"/>
      <c r="S226" s="89"/>
      <c r="T226" s="51"/>
      <c r="U226" s="51"/>
      <c r="V226" s="4"/>
      <c r="W226" s="4"/>
      <c r="X226" s="4"/>
      <c r="Y226" s="4"/>
      <c r="Z226" s="4"/>
      <c r="AA226" s="4"/>
      <c r="AB226" s="4"/>
      <c r="AD226" s="4"/>
      <c r="AE226" s="4"/>
      <c r="AF226" s="81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5.75" customHeight="1">
      <c r="A227" s="4"/>
      <c r="B227" s="51"/>
      <c r="C227" s="51"/>
      <c r="D227" s="51"/>
      <c r="E227" s="51"/>
      <c r="F227" s="51"/>
      <c r="G227" s="90"/>
      <c r="H227" s="51"/>
      <c r="I227" s="51"/>
      <c r="J227" s="51"/>
      <c r="K227" s="51"/>
      <c r="L227" s="51"/>
      <c r="M227" s="51"/>
      <c r="N227" s="4"/>
      <c r="O227" s="4"/>
      <c r="P227" s="51"/>
      <c r="Q227" s="91"/>
      <c r="R227" s="93"/>
      <c r="S227" s="89"/>
      <c r="T227" s="51"/>
      <c r="U227" s="51"/>
      <c r="V227" s="4"/>
      <c r="W227" s="4"/>
      <c r="X227" s="4"/>
      <c r="Y227" s="4"/>
      <c r="Z227" s="4"/>
      <c r="AA227" s="4"/>
      <c r="AB227" s="4"/>
      <c r="AD227" s="4"/>
      <c r="AE227" s="4"/>
      <c r="AF227" s="81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5.75" customHeight="1">
      <c r="A228" s="4"/>
      <c r="B228" s="51"/>
      <c r="C228" s="51"/>
      <c r="D228" s="51"/>
      <c r="E228" s="51"/>
      <c r="F228" s="51"/>
      <c r="G228" s="90"/>
      <c r="H228" s="51"/>
      <c r="I228" s="51"/>
      <c r="J228" s="51"/>
      <c r="K228" s="51"/>
      <c r="L228" s="51"/>
      <c r="M228" s="51"/>
      <c r="N228" s="4"/>
      <c r="O228" s="4"/>
      <c r="P228" s="51"/>
      <c r="Q228" s="91"/>
      <c r="R228" s="93"/>
      <c r="S228" s="89"/>
      <c r="T228" s="51"/>
      <c r="U228" s="51"/>
      <c r="V228" s="4"/>
      <c r="W228" s="4"/>
      <c r="X228" s="4"/>
      <c r="Y228" s="4"/>
      <c r="Z228" s="4"/>
      <c r="AA228" s="4"/>
      <c r="AB228" s="4"/>
      <c r="AD228" s="4"/>
      <c r="AE228" s="4"/>
      <c r="AF228" s="81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5.75" customHeight="1">
      <c r="A229" s="4"/>
      <c r="B229" s="51"/>
      <c r="C229" s="51"/>
      <c r="D229" s="51"/>
      <c r="E229" s="51"/>
      <c r="F229" s="51"/>
      <c r="G229" s="90"/>
      <c r="H229" s="51"/>
      <c r="I229" s="51"/>
      <c r="J229" s="51"/>
      <c r="K229" s="51"/>
      <c r="L229" s="51"/>
      <c r="M229" s="51"/>
      <c r="N229" s="4"/>
      <c r="O229" s="4"/>
      <c r="P229" s="51"/>
      <c r="Q229" s="91"/>
      <c r="R229" s="93"/>
      <c r="S229" s="89"/>
      <c r="T229" s="51"/>
      <c r="U229" s="51"/>
      <c r="V229" s="4"/>
      <c r="W229" s="4"/>
      <c r="X229" s="4"/>
      <c r="Y229" s="4"/>
      <c r="Z229" s="4"/>
      <c r="AA229" s="4"/>
      <c r="AB229" s="4"/>
      <c r="AD229" s="4"/>
      <c r="AE229" s="4"/>
      <c r="AF229" s="81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5.75" customHeight="1">
      <c r="A230" s="4"/>
      <c r="B230" s="51"/>
      <c r="C230" s="51"/>
      <c r="D230" s="51"/>
      <c r="E230" s="51"/>
      <c r="F230" s="51"/>
      <c r="G230" s="90"/>
      <c r="H230" s="51"/>
      <c r="I230" s="51"/>
      <c r="J230" s="51"/>
      <c r="K230" s="51"/>
      <c r="L230" s="51"/>
      <c r="M230" s="51"/>
      <c r="N230" s="4"/>
      <c r="O230" s="4"/>
      <c r="P230" s="51"/>
      <c r="Q230" s="91"/>
      <c r="R230" s="93"/>
      <c r="S230" s="89"/>
      <c r="T230" s="51"/>
      <c r="U230" s="51"/>
      <c r="V230" s="4"/>
      <c r="W230" s="4"/>
      <c r="X230" s="4"/>
      <c r="Y230" s="4"/>
      <c r="Z230" s="4"/>
      <c r="AA230" s="4"/>
      <c r="AB230" s="4"/>
      <c r="AD230" s="4"/>
      <c r="AE230" s="4"/>
      <c r="AF230" s="81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5.75" customHeight="1">
      <c r="A231" s="4"/>
      <c r="B231" s="51"/>
      <c r="C231" s="51"/>
      <c r="D231" s="51"/>
      <c r="E231" s="51"/>
      <c r="F231" s="51"/>
      <c r="G231" s="90"/>
      <c r="H231" s="51"/>
      <c r="I231" s="51"/>
      <c r="J231" s="51"/>
      <c r="K231" s="51"/>
      <c r="L231" s="51"/>
      <c r="M231" s="51"/>
      <c r="N231" s="4"/>
      <c r="O231" s="4"/>
      <c r="P231" s="51"/>
      <c r="Q231" s="91"/>
      <c r="R231" s="93"/>
      <c r="S231" s="89"/>
      <c r="T231" s="51"/>
      <c r="U231" s="51"/>
      <c r="V231" s="4"/>
      <c r="W231" s="4"/>
      <c r="X231" s="4"/>
      <c r="Y231" s="4"/>
      <c r="Z231" s="4"/>
      <c r="AA231" s="4"/>
      <c r="AB231" s="4"/>
      <c r="AD231" s="4"/>
      <c r="AE231" s="4"/>
      <c r="AF231" s="81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5.75" customHeight="1">
      <c r="A232" s="4"/>
      <c r="B232" s="51"/>
      <c r="C232" s="51"/>
      <c r="D232" s="51"/>
      <c r="E232" s="51"/>
      <c r="F232" s="51"/>
      <c r="G232" s="90"/>
      <c r="H232" s="51"/>
      <c r="I232" s="51"/>
      <c r="J232" s="51"/>
      <c r="K232" s="51"/>
      <c r="L232" s="51"/>
      <c r="M232" s="51"/>
      <c r="N232" s="4"/>
      <c r="O232" s="4"/>
      <c r="P232" s="51"/>
      <c r="Q232" s="91"/>
      <c r="R232" s="93"/>
      <c r="S232" s="89"/>
      <c r="T232" s="51"/>
      <c r="U232" s="51"/>
      <c r="V232" s="4"/>
      <c r="W232" s="4"/>
      <c r="X232" s="4"/>
      <c r="Y232" s="4"/>
      <c r="Z232" s="4"/>
      <c r="AA232" s="4"/>
      <c r="AB232" s="4"/>
      <c r="AD232" s="4"/>
      <c r="AE232" s="4"/>
      <c r="AF232" s="81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5.75" customHeight="1">
      <c r="A233" s="4"/>
      <c r="B233" s="51"/>
      <c r="C233" s="51"/>
      <c r="D233" s="51"/>
      <c r="E233" s="51"/>
      <c r="F233" s="51"/>
      <c r="G233" s="90"/>
      <c r="H233" s="51"/>
      <c r="I233" s="51"/>
      <c r="J233" s="51"/>
      <c r="K233" s="51"/>
      <c r="L233" s="51"/>
      <c r="M233" s="51"/>
      <c r="N233" s="4"/>
      <c r="O233" s="4"/>
      <c r="P233" s="51"/>
      <c r="Q233" s="91"/>
      <c r="R233" s="93"/>
      <c r="S233" s="89"/>
      <c r="T233" s="51"/>
      <c r="U233" s="51"/>
      <c r="V233" s="4"/>
      <c r="W233" s="4"/>
      <c r="X233" s="4"/>
      <c r="Y233" s="4"/>
      <c r="Z233" s="4"/>
      <c r="AA233" s="4"/>
      <c r="AB233" s="4"/>
      <c r="AD233" s="4"/>
      <c r="AE233" s="4"/>
      <c r="AF233" s="81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5.75" customHeight="1">
      <c r="A234" s="4"/>
      <c r="B234" s="51"/>
      <c r="C234" s="51"/>
      <c r="D234" s="51"/>
      <c r="E234" s="51"/>
      <c r="F234" s="51"/>
      <c r="G234" s="90"/>
      <c r="H234" s="51"/>
      <c r="I234" s="51"/>
      <c r="J234" s="51"/>
      <c r="K234" s="51"/>
      <c r="L234" s="51"/>
      <c r="M234" s="51"/>
      <c r="N234" s="4"/>
      <c r="O234" s="4"/>
      <c r="P234" s="51"/>
      <c r="Q234" s="91"/>
      <c r="R234" s="93"/>
      <c r="S234" s="89"/>
      <c r="T234" s="51"/>
      <c r="U234" s="51"/>
      <c r="V234" s="4"/>
      <c r="W234" s="4"/>
      <c r="X234" s="4"/>
      <c r="Y234" s="4"/>
      <c r="Z234" s="4"/>
      <c r="AA234" s="4"/>
      <c r="AB234" s="4"/>
      <c r="AD234" s="4"/>
      <c r="AE234" s="4"/>
      <c r="AF234" s="81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5.75" customHeight="1">
      <c r="A235" s="4"/>
      <c r="B235" s="51"/>
      <c r="C235" s="51"/>
      <c r="D235" s="51"/>
      <c r="E235" s="51"/>
      <c r="F235" s="51"/>
      <c r="G235" s="90"/>
      <c r="H235" s="51"/>
      <c r="I235" s="51"/>
      <c r="J235" s="51"/>
      <c r="K235" s="51"/>
      <c r="L235" s="51"/>
      <c r="M235" s="51"/>
      <c r="N235" s="4"/>
      <c r="O235" s="4"/>
      <c r="P235" s="51"/>
      <c r="Q235" s="91"/>
      <c r="R235" s="93"/>
      <c r="S235" s="89"/>
      <c r="T235" s="51"/>
      <c r="U235" s="51"/>
      <c r="V235" s="4"/>
      <c r="W235" s="4"/>
      <c r="X235" s="4"/>
      <c r="Y235" s="4"/>
      <c r="Z235" s="4"/>
      <c r="AA235" s="4"/>
      <c r="AB235" s="4"/>
      <c r="AD235" s="4"/>
      <c r="AE235" s="4"/>
      <c r="AF235" s="81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5.75" customHeight="1">
      <c r="A236" s="4"/>
      <c r="B236" s="51"/>
      <c r="C236" s="51"/>
      <c r="D236" s="51"/>
      <c r="E236" s="51"/>
      <c r="F236" s="51"/>
      <c r="G236" s="90"/>
      <c r="H236" s="51"/>
      <c r="I236" s="51"/>
      <c r="J236" s="51"/>
      <c r="K236" s="51"/>
      <c r="L236" s="51"/>
      <c r="M236" s="51"/>
      <c r="N236" s="4"/>
      <c r="O236" s="4"/>
      <c r="P236" s="51"/>
      <c r="Q236" s="91"/>
      <c r="R236" s="93"/>
      <c r="S236" s="89"/>
      <c r="T236" s="51"/>
      <c r="U236" s="51"/>
      <c r="V236" s="4"/>
      <c r="W236" s="4"/>
      <c r="X236" s="4"/>
      <c r="Y236" s="4"/>
      <c r="Z236" s="4"/>
      <c r="AA236" s="4"/>
      <c r="AB236" s="4"/>
      <c r="AD236" s="4"/>
      <c r="AE236" s="4"/>
      <c r="AF236" s="81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5.75" customHeight="1">
      <c r="A237" s="4"/>
      <c r="B237" s="51"/>
      <c r="C237" s="51"/>
      <c r="D237" s="51"/>
      <c r="E237" s="51"/>
      <c r="F237" s="51"/>
      <c r="G237" s="90"/>
      <c r="H237" s="51"/>
      <c r="I237" s="51"/>
      <c r="J237" s="51"/>
      <c r="K237" s="51"/>
      <c r="L237" s="51"/>
      <c r="M237" s="51"/>
      <c r="N237" s="4"/>
      <c r="O237" s="4"/>
      <c r="P237" s="51"/>
      <c r="Q237" s="91"/>
      <c r="R237" s="93"/>
      <c r="S237" s="89"/>
      <c r="T237" s="51"/>
      <c r="U237" s="51"/>
      <c r="V237" s="4"/>
      <c r="W237" s="4"/>
      <c r="X237" s="4"/>
      <c r="Y237" s="4"/>
      <c r="Z237" s="4"/>
      <c r="AA237" s="4"/>
      <c r="AB237" s="4"/>
      <c r="AD237" s="4"/>
      <c r="AE237" s="4"/>
      <c r="AF237" s="81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5.75" customHeight="1">
      <c r="A238" s="4"/>
      <c r="B238" s="51"/>
      <c r="C238" s="51"/>
      <c r="D238" s="51"/>
      <c r="E238" s="51"/>
      <c r="F238" s="51"/>
      <c r="G238" s="90"/>
      <c r="H238" s="51"/>
      <c r="I238" s="51"/>
      <c r="J238" s="51"/>
      <c r="K238" s="51"/>
      <c r="L238" s="51"/>
      <c r="M238" s="51"/>
      <c r="N238" s="4"/>
      <c r="O238" s="4"/>
      <c r="P238" s="51"/>
      <c r="Q238" s="91"/>
      <c r="R238" s="93"/>
      <c r="S238" s="89"/>
      <c r="T238" s="51"/>
      <c r="U238" s="51"/>
      <c r="V238" s="4"/>
      <c r="W238" s="4"/>
      <c r="X238" s="4"/>
      <c r="Y238" s="4"/>
      <c r="Z238" s="4"/>
      <c r="AA238" s="4"/>
      <c r="AB238" s="4"/>
      <c r="AD238" s="4"/>
      <c r="AE238" s="4"/>
      <c r="AF238" s="81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5.75" customHeight="1">
      <c r="A239" s="4"/>
      <c r="B239" s="51"/>
      <c r="C239" s="51"/>
      <c r="D239" s="51"/>
      <c r="E239" s="51"/>
      <c r="F239" s="51"/>
      <c r="G239" s="90"/>
      <c r="H239" s="51"/>
      <c r="I239" s="51"/>
      <c r="J239" s="51"/>
      <c r="K239" s="51"/>
      <c r="L239" s="51"/>
      <c r="M239" s="51"/>
      <c r="N239" s="4"/>
      <c r="O239" s="4"/>
      <c r="P239" s="51"/>
      <c r="Q239" s="91"/>
      <c r="R239" s="93"/>
      <c r="S239" s="89"/>
      <c r="T239" s="51"/>
      <c r="U239" s="51"/>
      <c r="V239" s="4"/>
      <c r="W239" s="4"/>
      <c r="X239" s="4"/>
      <c r="Y239" s="4"/>
      <c r="Z239" s="4"/>
      <c r="AA239" s="4"/>
      <c r="AB239" s="4"/>
      <c r="AD239" s="4"/>
      <c r="AE239" s="4"/>
      <c r="AF239" s="81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5.75" customHeight="1">
      <c r="A240" s="4"/>
      <c r="B240" s="51"/>
      <c r="C240" s="51"/>
      <c r="D240" s="51"/>
      <c r="E240" s="51"/>
      <c r="F240" s="51"/>
      <c r="G240" s="90"/>
      <c r="H240" s="51"/>
      <c r="I240" s="51"/>
      <c r="J240" s="51"/>
      <c r="K240" s="51"/>
      <c r="L240" s="51"/>
      <c r="M240" s="51"/>
      <c r="N240" s="4"/>
      <c r="O240" s="4"/>
      <c r="P240" s="51"/>
      <c r="Q240" s="91"/>
      <c r="R240" s="93"/>
      <c r="S240" s="89"/>
      <c r="T240" s="51"/>
      <c r="U240" s="51"/>
      <c r="V240" s="4"/>
      <c r="W240" s="4"/>
      <c r="X240" s="4"/>
      <c r="Y240" s="4"/>
      <c r="Z240" s="4"/>
      <c r="AA240" s="4"/>
      <c r="AB240" s="4"/>
      <c r="AD240" s="4"/>
      <c r="AE240" s="4"/>
      <c r="AF240" s="81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5.75" customHeight="1">
      <c r="A241" s="4"/>
      <c r="B241" s="51"/>
      <c r="C241" s="51"/>
      <c r="D241" s="51"/>
      <c r="E241" s="51"/>
      <c r="F241" s="51"/>
      <c r="G241" s="90"/>
      <c r="H241" s="51"/>
      <c r="I241" s="51"/>
      <c r="J241" s="51"/>
      <c r="K241" s="51"/>
      <c r="L241" s="51"/>
      <c r="M241" s="51"/>
      <c r="N241" s="4"/>
      <c r="O241" s="4"/>
      <c r="P241" s="51"/>
      <c r="Q241" s="91"/>
      <c r="R241" s="93"/>
      <c r="S241" s="89"/>
      <c r="T241" s="51"/>
      <c r="U241" s="51"/>
      <c r="V241" s="4"/>
      <c r="W241" s="4"/>
      <c r="X241" s="4"/>
      <c r="Y241" s="4"/>
      <c r="Z241" s="4"/>
      <c r="AA241" s="4"/>
      <c r="AB241" s="4"/>
      <c r="AD241" s="4"/>
      <c r="AE241" s="4"/>
      <c r="AF241" s="81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5.75" customHeight="1">
      <c r="A242" s="4"/>
      <c r="B242" s="51"/>
      <c r="C242" s="51"/>
      <c r="D242" s="51"/>
      <c r="E242" s="51"/>
      <c r="F242" s="51"/>
      <c r="G242" s="90"/>
      <c r="H242" s="51"/>
      <c r="I242" s="51"/>
      <c r="J242" s="51"/>
      <c r="K242" s="51"/>
      <c r="L242" s="51"/>
      <c r="M242" s="51"/>
      <c r="N242" s="4"/>
      <c r="O242" s="4"/>
      <c r="P242" s="51"/>
      <c r="Q242" s="91"/>
      <c r="R242" s="93"/>
      <c r="S242" s="89"/>
      <c r="T242" s="51"/>
      <c r="U242" s="51"/>
      <c r="V242" s="4"/>
      <c r="W242" s="4"/>
      <c r="X242" s="4"/>
      <c r="Y242" s="4"/>
      <c r="Z242" s="4"/>
      <c r="AA242" s="4"/>
      <c r="AB242" s="4"/>
      <c r="AD242" s="4"/>
      <c r="AE242" s="4"/>
      <c r="AF242" s="81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5.75" customHeight="1">
      <c r="A243" s="4"/>
      <c r="B243" s="51"/>
      <c r="C243" s="51"/>
      <c r="D243" s="51"/>
      <c r="E243" s="51"/>
      <c r="F243" s="51"/>
      <c r="G243" s="90"/>
      <c r="H243" s="51"/>
      <c r="I243" s="51"/>
      <c r="J243" s="51"/>
      <c r="K243" s="51"/>
      <c r="L243" s="51"/>
      <c r="M243" s="51"/>
      <c r="N243" s="4"/>
      <c r="O243" s="4"/>
      <c r="P243" s="51"/>
      <c r="Q243" s="91"/>
      <c r="R243" s="93"/>
      <c r="S243" s="89"/>
      <c r="T243" s="51"/>
      <c r="U243" s="51"/>
      <c r="V243" s="4"/>
      <c r="W243" s="4"/>
      <c r="X243" s="4"/>
      <c r="Y243" s="4"/>
      <c r="Z243" s="4"/>
      <c r="AA243" s="4"/>
      <c r="AB243" s="4"/>
      <c r="AD243" s="4"/>
      <c r="AE243" s="4"/>
      <c r="AF243" s="81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5.75" customHeight="1">
      <c r="A244" s="4"/>
      <c r="B244" s="51"/>
      <c r="C244" s="51"/>
      <c r="D244" s="51"/>
      <c r="E244" s="51"/>
      <c r="F244" s="51"/>
      <c r="G244" s="90"/>
      <c r="H244" s="51"/>
      <c r="I244" s="51"/>
      <c r="J244" s="51"/>
      <c r="K244" s="51"/>
      <c r="L244" s="51"/>
      <c r="M244" s="51"/>
      <c r="N244" s="4"/>
      <c r="O244" s="4"/>
      <c r="P244" s="51"/>
      <c r="Q244" s="91"/>
      <c r="R244" s="93"/>
      <c r="S244" s="89"/>
      <c r="T244" s="51"/>
      <c r="U244" s="51"/>
      <c r="V244" s="4"/>
      <c r="W244" s="4"/>
      <c r="X244" s="4"/>
      <c r="Y244" s="4"/>
      <c r="Z244" s="4"/>
      <c r="AA244" s="4"/>
      <c r="AB244" s="4"/>
      <c r="AD244" s="4"/>
      <c r="AE244" s="4"/>
      <c r="AF244" s="81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5.75" customHeight="1">
      <c r="A245" s="4"/>
      <c r="B245" s="51"/>
      <c r="C245" s="51"/>
      <c r="D245" s="51"/>
      <c r="E245" s="51"/>
      <c r="F245" s="51"/>
      <c r="G245" s="90"/>
      <c r="H245" s="51"/>
      <c r="I245" s="51"/>
      <c r="J245" s="51"/>
      <c r="K245" s="51"/>
      <c r="L245" s="51"/>
      <c r="M245" s="51"/>
      <c r="N245" s="4"/>
      <c r="O245" s="4"/>
      <c r="P245" s="51"/>
      <c r="Q245" s="91"/>
      <c r="R245" s="93"/>
      <c r="S245" s="89"/>
      <c r="T245" s="51"/>
      <c r="U245" s="51"/>
      <c r="V245" s="4"/>
      <c r="W245" s="4"/>
      <c r="X245" s="4"/>
      <c r="Y245" s="4"/>
      <c r="Z245" s="4"/>
      <c r="AA245" s="4"/>
      <c r="AB245" s="4"/>
      <c r="AD245" s="4"/>
      <c r="AE245" s="4"/>
      <c r="AF245" s="81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5.75" customHeight="1">
      <c r="A246" s="4"/>
      <c r="B246" s="51"/>
      <c r="C246" s="51"/>
      <c r="D246" s="51"/>
      <c r="E246" s="51"/>
      <c r="F246" s="51"/>
      <c r="G246" s="90"/>
      <c r="H246" s="51"/>
      <c r="I246" s="51"/>
      <c r="J246" s="51"/>
      <c r="K246" s="51"/>
      <c r="L246" s="51"/>
      <c r="M246" s="51"/>
      <c r="N246" s="4"/>
      <c r="O246" s="4"/>
      <c r="P246" s="51"/>
      <c r="Q246" s="91"/>
      <c r="R246" s="93"/>
      <c r="S246" s="89"/>
      <c r="T246" s="51"/>
      <c r="U246" s="51"/>
      <c r="V246" s="4"/>
      <c r="W246" s="4"/>
      <c r="X246" s="4"/>
      <c r="Y246" s="4"/>
      <c r="Z246" s="4"/>
      <c r="AA246" s="4"/>
      <c r="AB246" s="4"/>
      <c r="AD246" s="4"/>
      <c r="AE246" s="4"/>
      <c r="AF246" s="81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5.75" customHeight="1">
      <c r="A247" s="4"/>
      <c r="B247" s="51"/>
      <c r="C247" s="51"/>
      <c r="D247" s="51"/>
      <c r="E247" s="51"/>
      <c r="F247" s="51"/>
      <c r="G247" s="90"/>
      <c r="H247" s="51"/>
      <c r="I247" s="51"/>
      <c r="J247" s="51"/>
      <c r="K247" s="51"/>
      <c r="L247" s="51"/>
      <c r="M247" s="51"/>
      <c r="N247" s="4"/>
      <c r="O247" s="4"/>
      <c r="P247" s="51"/>
      <c r="Q247" s="91"/>
      <c r="R247" s="93"/>
      <c r="S247" s="89"/>
      <c r="T247" s="51"/>
      <c r="U247" s="51"/>
      <c r="V247" s="4"/>
      <c r="W247" s="4"/>
      <c r="X247" s="4"/>
      <c r="Y247" s="4"/>
      <c r="Z247" s="4"/>
      <c r="AA247" s="4"/>
      <c r="AB247" s="4"/>
      <c r="AD247" s="4"/>
      <c r="AE247" s="4"/>
      <c r="AF247" s="81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5.75" customHeight="1">
      <c r="A248" s="4"/>
      <c r="B248" s="51"/>
      <c r="C248" s="51"/>
      <c r="D248" s="51"/>
      <c r="E248" s="51"/>
      <c r="F248" s="51"/>
      <c r="G248" s="90"/>
      <c r="H248" s="51"/>
      <c r="I248" s="51"/>
      <c r="J248" s="51"/>
      <c r="K248" s="51"/>
      <c r="L248" s="51"/>
      <c r="M248" s="51"/>
      <c r="N248" s="4"/>
      <c r="O248" s="4"/>
      <c r="P248" s="51"/>
      <c r="Q248" s="91"/>
      <c r="R248" s="93"/>
      <c r="S248" s="89"/>
      <c r="T248" s="51"/>
      <c r="U248" s="51"/>
      <c r="V248" s="4"/>
      <c r="W248" s="4"/>
      <c r="X248" s="4"/>
      <c r="Y248" s="4"/>
      <c r="Z248" s="4"/>
      <c r="AA248" s="4"/>
      <c r="AB248" s="4"/>
      <c r="AD248" s="4"/>
      <c r="AE248" s="4"/>
      <c r="AF248" s="81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5.75" customHeight="1">
      <c r="A249" s="4"/>
      <c r="B249" s="51"/>
      <c r="C249" s="51"/>
      <c r="D249" s="51"/>
      <c r="E249" s="51"/>
      <c r="F249" s="51"/>
      <c r="G249" s="90"/>
      <c r="H249" s="51"/>
      <c r="I249" s="51"/>
      <c r="J249" s="51"/>
      <c r="K249" s="51"/>
      <c r="L249" s="51"/>
      <c r="M249" s="51"/>
      <c r="N249" s="4"/>
      <c r="O249" s="4"/>
      <c r="P249" s="51"/>
      <c r="Q249" s="91"/>
      <c r="R249" s="93"/>
      <c r="S249" s="89"/>
      <c r="T249" s="51"/>
      <c r="U249" s="51"/>
      <c r="V249" s="4"/>
      <c r="W249" s="4"/>
      <c r="X249" s="4"/>
      <c r="Y249" s="4"/>
      <c r="Z249" s="4"/>
      <c r="AA249" s="4"/>
      <c r="AB249" s="4"/>
      <c r="AD249" s="4"/>
      <c r="AE249" s="4"/>
      <c r="AF249" s="81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5.75" customHeight="1">
      <c r="A250" s="4"/>
      <c r="B250" s="51"/>
      <c r="C250" s="51"/>
      <c r="D250" s="51"/>
      <c r="E250" s="51"/>
      <c r="F250" s="51"/>
      <c r="G250" s="90"/>
      <c r="H250" s="51"/>
      <c r="I250" s="51"/>
      <c r="J250" s="51"/>
      <c r="K250" s="51"/>
      <c r="L250" s="51"/>
      <c r="M250" s="51"/>
      <c r="N250" s="4"/>
      <c r="O250" s="4"/>
      <c r="P250" s="51"/>
      <c r="Q250" s="91"/>
      <c r="R250" s="93"/>
      <c r="S250" s="89"/>
      <c r="T250" s="51"/>
      <c r="U250" s="51"/>
      <c r="V250" s="4"/>
      <c r="W250" s="4"/>
      <c r="X250" s="4"/>
      <c r="Y250" s="4"/>
      <c r="Z250" s="4"/>
      <c r="AA250" s="4"/>
      <c r="AB250" s="4"/>
      <c r="AD250" s="4"/>
      <c r="AE250" s="4"/>
      <c r="AF250" s="81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5.75" customHeight="1">
      <c r="S251" s="89"/>
    </row>
    <row r="252" spans="1:57" ht="15.75" customHeight="1">
      <c r="S252" s="89"/>
    </row>
    <row r="253" spans="1:57" ht="15.75" customHeight="1">
      <c r="S253" s="89"/>
    </row>
    <row r="254" spans="1:57" ht="15.75" customHeight="1">
      <c r="S254" s="89"/>
    </row>
    <row r="255" spans="1:57" ht="15.75" customHeight="1">
      <c r="S255" s="89"/>
    </row>
    <row r="256" spans="1:57" ht="15.75" customHeight="1">
      <c r="S256" s="89"/>
    </row>
    <row r="257" spans="19:19" ht="15.75" customHeight="1">
      <c r="S257" s="89"/>
    </row>
    <row r="258" spans="19:19" ht="15.75" customHeight="1">
      <c r="S258" s="89"/>
    </row>
    <row r="259" spans="19:19" ht="15.75" customHeight="1">
      <c r="S259" s="89"/>
    </row>
    <row r="260" spans="19:19" ht="15.75" customHeight="1">
      <c r="S260" s="89"/>
    </row>
    <row r="261" spans="19:19" ht="15.75" customHeight="1">
      <c r="S261" s="89"/>
    </row>
    <row r="262" spans="19:19" ht="15.75" customHeight="1">
      <c r="S262" s="89"/>
    </row>
    <row r="263" spans="19:19" ht="15.75" customHeight="1">
      <c r="S263" s="89"/>
    </row>
    <row r="264" spans="19:19" ht="15.75" customHeight="1">
      <c r="S264" s="89"/>
    </row>
    <row r="265" spans="19:19" ht="15.75" customHeight="1">
      <c r="S265" s="89"/>
    </row>
    <row r="266" spans="19:19" ht="15.75" customHeight="1">
      <c r="S266" s="89"/>
    </row>
    <row r="267" spans="19:19" ht="15.75" customHeight="1">
      <c r="S267" s="89"/>
    </row>
    <row r="268" spans="19:19" ht="15.75" customHeight="1">
      <c r="S268" s="89"/>
    </row>
    <row r="269" spans="19:19" ht="15.75" customHeight="1">
      <c r="S269" s="89"/>
    </row>
    <row r="270" spans="19:19" ht="15.75" customHeight="1">
      <c r="S270" s="89"/>
    </row>
    <row r="271" spans="19:19" ht="15.75" customHeight="1">
      <c r="S271" s="89"/>
    </row>
    <row r="272" spans="19:19" ht="15.75" customHeight="1">
      <c r="S272" s="89"/>
    </row>
    <row r="273" spans="19:19" ht="15.75" customHeight="1">
      <c r="S273" s="89"/>
    </row>
    <row r="274" spans="19:19" ht="15.75" customHeight="1">
      <c r="S274" s="89"/>
    </row>
    <row r="275" spans="19:19" ht="15.75" customHeight="1">
      <c r="S275" s="89"/>
    </row>
    <row r="276" spans="19:19" ht="15.75" customHeight="1">
      <c r="S276" s="89"/>
    </row>
    <row r="277" spans="19:19" ht="15.75" customHeight="1">
      <c r="S277" s="89"/>
    </row>
    <row r="278" spans="19:19" ht="15.75" customHeight="1">
      <c r="S278" s="89"/>
    </row>
    <row r="279" spans="19:19" ht="15.75" customHeight="1">
      <c r="S279" s="89"/>
    </row>
    <row r="280" spans="19:19" ht="15.75" customHeight="1">
      <c r="S280" s="89"/>
    </row>
    <row r="281" spans="19:19" ht="15.75" customHeight="1">
      <c r="S281" s="89"/>
    </row>
    <row r="282" spans="19:19" ht="15.75" customHeight="1">
      <c r="S282" s="89"/>
    </row>
    <row r="283" spans="19:19" ht="15.75" customHeight="1">
      <c r="S283" s="89"/>
    </row>
    <row r="284" spans="19:19" ht="15.75" customHeight="1">
      <c r="S284" s="89"/>
    </row>
    <row r="285" spans="19:19" ht="15.75" customHeight="1">
      <c r="S285" s="89"/>
    </row>
    <row r="286" spans="19:19" ht="15.75" customHeight="1">
      <c r="S286" s="89"/>
    </row>
    <row r="287" spans="19:19" ht="15.75" customHeight="1">
      <c r="S287" s="89"/>
    </row>
    <row r="288" spans="19:19" ht="15.75" customHeight="1">
      <c r="S288" s="89"/>
    </row>
    <row r="289" spans="19:19" ht="15.75" customHeight="1">
      <c r="S289" s="89"/>
    </row>
    <row r="290" spans="19:19" ht="15.75" customHeight="1">
      <c r="S290" s="89"/>
    </row>
    <row r="291" spans="19:19" ht="15.75" customHeight="1">
      <c r="S291" s="89"/>
    </row>
    <row r="292" spans="19:19" ht="15.75" customHeight="1">
      <c r="S292" s="89"/>
    </row>
    <row r="293" spans="19:19" ht="15.75" customHeight="1">
      <c r="S293" s="89"/>
    </row>
    <row r="294" spans="19:19" ht="15.75" customHeight="1">
      <c r="S294" s="89"/>
    </row>
    <row r="295" spans="19:19" ht="15.75" customHeight="1">
      <c r="S295" s="89"/>
    </row>
    <row r="296" spans="19:19" ht="15.75" customHeight="1">
      <c r="S296" s="89"/>
    </row>
    <row r="297" spans="19:19" ht="15.75" customHeight="1">
      <c r="S297" s="89"/>
    </row>
    <row r="298" spans="19:19" ht="15.75" customHeight="1">
      <c r="S298" s="89"/>
    </row>
    <row r="299" spans="19:19" ht="15.75" customHeight="1">
      <c r="S299" s="89"/>
    </row>
    <row r="300" spans="19:19" ht="15.75" customHeight="1">
      <c r="S300" s="89"/>
    </row>
    <row r="301" spans="19:19" ht="15.75" customHeight="1">
      <c r="S301" s="89"/>
    </row>
    <row r="302" spans="19:19" ht="15.75" customHeight="1">
      <c r="S302" s="89"/>
    </row>
    <row r="303" spans="19:19" ht="15.75" customHeight="1">
      <c r="S303" s="89"/>
    </row>
    <row r="304" spans="19:19" ht="15.75" customHeight="1">
      <c r="S304" s="89"/>
    </row>
    <row r="305" spans="19:19" ht="15.75" customHeight="1">
      <c r="S305" s="89"/>
    </row>
    <row r="306" spans="19:19" ht="15.75" customHeight="1">
      <c r="S306" s="89"/>
    </row>
    <row r="307" spans="19:19" ht="15.75" customHeight="1">
      <c r="S307" s="89"/>
    </row>
    <row r="308" spans="19:19" ht="15.75" customHeight="1">
      <c r="S308" s="89"/>
    </row>
    <row r="309" spans="19:19" ht="15.75" customHeight="1">
      <c r="S309" s="89"/>
    </row>
    <row r="310" spans="19:19" ht="15.75" customHeight="1">
      <c r="S310" s="89"/>
    </row>
    <row r="311" spans="19:19" ht="15.75" customHeight="1">
      <c r="S311" s="89"/>
    </row>
    <row r="312" spans="19:19" ht="15.75" customHeight="1">
      <c r="S312" s="89"/>
    </row>
    <row r="313" spans="19:19" ht="15.75" customHeight="1">
      <c r="S313" s="89"/>
    </row>
    <row r="314" spans="19:19" ht="15.75" customHeight="1">
      <c r="S314" s="89"/>
    </row>
    <row r="315" spans="19:19" ht="15.75" customHeight="1">
      <c r="S315" s="89"/>
    </row>
    <row r="316" spans="19:19" ht="15.75" customHeight="1">
      <c r="S316" s="89"/>
    </row>
    <row r="317" spans="19:19" ht="15.75" customHeight="1">
      <c r="S317" s="89"/>
    </row>
    <row r="318" spans="19:19" ht="15.75" customHeight="1">
      <c r="S318" s="89"/>
    </row>
    <row r="319" spans="19:19" ht="15.75" customHeight="1">
      <c r="S319" s="89"/>
    </row>
    <row r="320" spans="19:19" ht="15.75" customHeight="1">
      <c r="S320" s="89"/>
    </row>
    <row r="321" spans="19:19" ht="15.75" customHeight="1">
      <c r="S321" s="89"/>
    </row>
    <row r="322" spans="19:19" ht="15.75" customHeight="1">
      <c r="S322" s="89"/>
    </row>
    <row r="323" spans="19:19" ht="15.75" customHeight="1">
      <c r="S323" s="89"/>
    </row>
    <row r="324" spans="19:19" ht="15.75" customHeight="1">
      <c r="S324" s="89"/>
    </row>
    <row r="325" spans="19:19" ht="15.75" customHeight="1">
      <c r="S325" s="89"/>
    </row>
    <row r="326" spans="19:19" ht="15.75" customHeight="1">
      <c r="S326" s="89"/>
    </row>
    <row r="327" spans="19:19" ht="15.75" customHeight="1">
      <c r="S327" s="89"/>
    </row>
    <row r="328" spans="19:19" ht="15.75" customHeight="1">
      <c r="S328" s="89"/>
    </row>
    <row r="329" spans="19:19" ht="15.75" customHeight="1">
      <c r="S329" s="89"/>
    </row>
    <row r="330" spans="19:19" ht="15.75" customHeight="1">
      <c r="S330" s="89"/>
    </row>
    <row r="331" spans="19:19" ht="15.75" customHeight="1">
      <c r="S331" s="89"/>
    </row>
    <row r="332" spans="19:19" ht="15.75" customHeight="1">
      <c r="S332" s="89"/>
    </row>
    <row r="333" spans="19:19" ht="15.75" customHeight="1">
      <c r="S333" s="89"/>
    </row>
    <row r="334" spans="19:19" ht="15.75" customHeight="1">
      <c r="S334" s="89"/>
    </row>
    <row r="335" spans="19:19" ht="15.75" customHeight="1">
      <c r="S335" s="89"/>
    </row>
    <row r="336" spans="19:19" ht="15.75" customHeight="1">
      <c r="S336" s="89"/>
    </row>
    <row r="337" spans="19:19" ht="15.75" customHeight="1">
      <c r="S337" s="89"/>
    </row>
    <row r="338" spans="19:19" ht="15.75" customHeight="1">
      <c r="S338" s="89"/>
    </row>
    <row r="339" spans="19:19" ht="15.75" customHeight="1">
      <c r="S339" s="89"/>
    </row>
    <row r="340" spans="19:19" ht="15.75" customHeight="1">
      <c r="S340" s="89"/>
    </row>
    <row r="341" spans="19:19" ht="15.75" customHeight="1">
      <c r="S341" s="89"/>
    </row>
    <row r="342" spans="19:19" ht="15.75" customHeight="1">
      <c r="S342" s="89"/>
    </row>
    <row r="343" spans="19:19" ht="15.75" customHeight="1">
      <c r="S343" s="89"/>
    </row>
    <row r="344" spans="19:19" ht="15.75" customHeight="1">
      <c r="S344" s="89"/>
    </row>
    <row r="345" spans="19:19" ht="15.75" customHeight="1">
      <c r="S345" s="89"/>
    </row>
    <row r="346" spans="19:19" ht="15.75" customHeight="1">
      <c r="S346" s="89"/>
    </row>
    <row r="347" spans="19:19" ht="15.75" customHeight="1">
      <c r="S347" s="89"/>
    </row>
    <row r="348" spans="19:19" ht="15.75" customHeight="1">
      <c r="S348" s="89"/>
    </row>
    <row r="349" spans="19:19" ht="15.75" customHeight="1">
      <c r="S349" s="89"/>
    </row>
    <row r="350" spans="19:19" ht="15.75" customHeight="1">
      <c r="S350" s="89"/>
    </row>
    <row r="351" spans="19:19" ht="15.75" customHeight="1">
      <c r="S351" s="89"/>
    </row>
    <row r="352" spans="19:19" ht="15.75" customHeight="1">
      <c r="S352" s="89"/>
    </row>
    <row r="353" spans="19:19" ht="15.75" customHeight="1">
      <c r="S353" s="89"/>
    </row>
    <row r="354" spans="19:19" ht="15.75" customHeight="1">
      <c r="S354" s="89"/>
    </row>
    <row r="355" spans="19:19" ht="15.75" customHeight="1">
      <c r="S355" s="89"/>
    </row>
    <row r="356" spans="19:19" ht="15.75" customHeight="1">
      <c r="S356" s="89"/>
    </row>
    <row r="357" spans="19:19" ht="15.75" customHeight="1">
      <c r="S357" s="89"/>
    </row>
    <row r="358" spans="19:19" ht="15.75" customHeight="1">
      <c r="S358" s="89"/>
    </row>
    <row r="359" spans="19:19" ht="15.75" customHeight="1">
      <c r="S359" s="89"/>
    </row>
    <row r="360" spans="19:19" ht="15.75" customHeight="1">
      <c r="S360" s="89"/>
    </row>
    <row r="361" spans="19:19" ht="15.75" customHeight="1">
      <c r="S361" s="89"/>
    </row>
    <row r="362" spans="19:19" ht="15.75" customHeight="1">
      <c r="S362" s="89"/>
    </row>
    <row r="363" spans="19:19" ht="15.75" customHeight="1">
      <c r="S363" s="89"/>
    </row>
    <row r="364" spans="19:19" ht="15.75" customHeight="1">
      <c r="S364" s="89"/>
    </row>
    <row r="365" spans="19:19" ht="15.75" customHeight="1">
      <c r="S365" s="89"/>
    </row>
    <row r="366" spans="19:19" ht="15.75" customHeight="1">
      <c r="S366" s="89"/>
    </row>
    <row r="367" spans="19:19" ht="15.75" customHeight="1">
      <c r="S367" s="89"/>
    </row>
    <row r="368" spans="19:19" ht="15.75" customHeight="1">
      <c r="S368" s="89"/>
    </row>
    <row r="369" spans="19:19" ht="15.75" customHeight="1">
      <c r="S369" s="89"/>
    </row>
    <row r="370" spans="19:19" ht="15.75" customHeight="1">
      <c r="S370" s="89"/>
    </row>
    <row r="371" spans="19:19" ht="15.75" customHeight="1">
      <c r="S371" s="89"/>
    </row>
    <row r="372" spans="19:19" ht="15.75" customHeight="1">
      <c r="S372" s="89"/>
    </row>
    <row r="373" spans="19:19" ht="15.75" customHeight="1">
      <c r="S373" s="89"/>
    </row>
    <row r="374" spans="19:19" ht="15.75" customHeight="1">
      <c r="S374" s="89"/>
    </row>
    <row r="375" spans="19:19" ht="15.75" customHeight="1">
      <c r="S375" s="89"/>
    </row>
    <row r="376" spans="19:19" ht="15.75" customHeight="1">
      <c r="S376" s="89"/>
    </row>
    <row r="377" spans="19:19" ht="15.75" customHeight="1">
      <c r="S377" s="89"/>
    </row>
    <row r="378" spans="19:19" ht="15.75" customHeight="1">
      <c r="S378" s="89"/>
    </row>
    <row r="379" spans="19:19" ht="15.75" customHeight="1">
      <c r="S379" s="89"/>
    </row>
    <row r="380" spans="19:19" ht="15.75" customHeight="1">
      <c r="S380" s="89"/>
    </row>
    <row r="381" spans="19:19" ht="15.75" customHeight="1">
      <c r="S381" s="89"/>
    </row>
    <row r="382" spans="19:19" ht="15.75" customHeight="1">
      <c r="S382" s="89"/>
    </row>
    <row r="383" spans="19:19" ht="15.75" customHeight="1">
      <c r="S383" s="89"/>
    </row>
    <row r="384" spans="19:19" ht="15.75" customHeight="1">
      <c r="S384" s="89"/>
    </row>
    <row r="385" spans="19:19" ht="15.75" customHeight="1">
      <c r="S385" s="89"/>
    </row>
    <row r="386" spans="19:19" ht="15.75" customHeight="1">
      <c r="S386" s="89"/>
    </row>
    <row r="387" spans="19:19" ht="15.75" customHeight="1">
      <c r="S387" s="89"/>
    </row>
    <row r="388" spans="19:19" ht="15.75" customHeight="1">
      <c r="S388" s="89"/>
    </row>
    <row r="389" spans="19:19" ht="15.75" customHeight="1">
      <c r="S389" s="89"/>
    </row>
    <row r="390" spans="19:19" ht="15.75" customHeight="1">
      <c r="S390" s="89"/>
    </row>
    <row r="391" spans="19:19" ht="15.75" customHeight="1">
      <c r="S391" s="89"/>
    </row>
    <row r="392" spans="19:19" ht="15.75" customHeight="1">
      <c r="S392" s="89"/>
    </row>
    <row r="393" spans="19:19" ht="15.75" customHeight="1">
      <c r="S393" s="89"/>
    </row>
    <row r="394" spans="19:19" ht="15.75" customHeight="1">
      <c r="S394" s="89"/>
    </row>
    <row r="395" spans="19:19" ht="15.75" customHeight="1">
      <c r="S395" s="89"/>
    </row>
    <row r="396" spans="19:19" ht="15.75" customHeight="1">
      <c r="S396" s="89"/>
    </row>
    <row r="397" spans="19:19" ht="15.75" customHeight="1">
      <c r="S397" s="89"/>
    </row>
    <row r="398" spans="19:19" ht="15.75" customHeight="1">
      <c r="S398" s="89"/>
    </row>
    <row r="399" spans="19:19" ht="15.75" customHeight="1">
      <c r="S399" s="89"/>
    </row>
    <row r="400" spans="19:19" ht="15.75" customHeight="1">
      <c r="S400" s="89"/>
    </row>
    <row r="401" spans="19:19" ht="15.75" customHeight="1">
      <c r="S401" s="89"/>
    </row>
    <row r="402" spans="19:19" ht="15.75" customHeight="1">
      <c r="S402" s="89"/>
    </row>
    <row r="403" spans="19:19" ht="15.75" customHeight="1">
      <c r="S403" s="89"/>
    </row>
    <row r="404" spans="19:19" ht="15.75" customHeight="1">
      <c r="S404" s="89"/>
    </row>
    <row r="405" spans="19:19" ht="15.75" customHeight="1">
      <c r="S405" s="89"/>
    </row>
    <row r="406" spans="19:19" ht="15.75" customHeight="1">
      <c r="S406" s="89"/>
    </row>
    <row r="407" spans="19:19" ht="15.75" customHeight="1">
      <c r="S407" s="89"/>
    </row>
    <row r="408" spans="19:19" ht="15.75" customHeight="1">
      <c r="S408" s="89"/>
    </row>
    <row r="409" spans="19:19" ht="15.75" customHeight="1">
      <c r="S409" s="89"/>
    </row>
    <row r="410" spans="19:19" ht="15.75" customHeight="1">
      <c r="S410" s="89"/>
    </row>
    <row r="411" spans="19:19" ht="15.75" customHeight="1">
      <c r="S411" s="89"/>
    </row>
    <row r="412" spans="19:19" ht="15.75" customHeight="1">
      <c r="S412" s="89"/>
    </row>
    <row r="413" spans="19:19" ht="15.75" customHeight="1">
      <c r="S413" s="89"/>
    </row>
    <row r="414" spans="19:19" ht="15.75" customHeight="1">
      <c r="S414" s="89"/>
    </row>
    <row r="415" spans="19:19" ht="15.75" customHeight="1">
      <c r="S415" s="89"/>
    </row>
    <row r="416" spans="19:19" ht="15.75" customHeight="1">
      <c r="S416" s="89"/>
    </row>
    <row r="417" spans="19:19" ht="15.75" customHeight="1">
      <c r="S417" s="89"/>
    </row>
    <row r="418" spans="19:19" ht="15.75" customHeight="1">
      <c r="S418" s="89"/>
    </row>
    <row r="419" spans="19:19" ht="15.75" customHeight="1">
      <c r="S419" s="89"/>
    </row>
    <row r="420" spans="19:19" ht="15.75" customHeight="1">
      <c r="S420" s="89"/>
    </row>
    <row r="421" spans="19:19" ht="15.75" customHeight="1">
      <c r="S421" s="89"/>
    </row>
    <row r="422" spans="19:19" ht="15.75" customHeight="1">
      <c r="S422" s="89"/>
    </row>
    <row r="423" spans="19:19" ht="15.75" customHeight="1">
      <c r="S423" s="89"/>
    </row>
    <row r="424" spans="19:19" ht="15.75" customHeight="1">
      <c r="S424" s="89"/>
    </row>
    <row r="425" spans="19:19" ht="15.75" customHeight="1">
      <c r="S425" s="89"/>
    </row>
    <row r="426" spans="19:19" ht="15.75" customHeight="1">
      <c r="S426" s="89"/>
    </row>
    <row r="427" spans="19:19" ht="15.75" customHeight="1">
      <c r="S427" s="89"/>
    </row>
    <row r="428" spans="19:19" ht="15.75" customHeight="1">
      <c r="S428" s="89"/>
    </row>
    <row r="429" spans="19:19" ht="15.75" customHeight="1">
      <c r="S429" s="89"/>
    </row>
    <row r="430" spans="19:19" ht="15.75" customHeight="1">
      <c r="S430" s="89"/>
    </row>
    <row r="431" spans="19:19" ht="15.75" customHeight="1">
      <c r="S431" s="89"/>
    </row>
    <row r="432" spans="19:19" ht="15.75" customHeight="1">
      <c r="S432" s="89"/>
    </row>
    <row r="433" spans="19:19" ht="15.75" customHeight="1">
      <c r="S433" s="89"/>
    </row>
    <row r="434" spans="19:19" ht="15.75" customHeight="1">
      <c r="S434" s="89"/>
    </row>
    <row r="435" spans="19:19" ht="15.75" customHeight="1">
      <c r="S435" s="89"/>
    </row>
    <row r="436" spans="19:19" ht="15.75" customHeight="1">
      <c r="S436" s="89"/>
    </row>
    <row r="437" spans="19:19" ht="15.75" customHeight="1">
      <c r="S437" s="89"/>
    </row>
    <row r="438" spans="19:19" ht="15.75" customHeight="1">
      <c r="S438" s="89"/>
    </row>
    <row r="439" spans="19:19" ht="15.75" customHeight="1">
      <c r="S439" s="89"/>
    </row>
    <row r="440" spans="19:19" ht="15.75" customHeight="1">
      <c r="S440" s="89"/>
    </row>
    <row r="441" spans="19:19" ht="15.75" customHeight="1">
      <c r="S441" s="89"/>
    </row>
    <row r="442" spans="19:19" ht="15.75" customHeight="1">
      <c r="S442" s="89"/>
    </row>
    <row r="443" spans="19:19" ht="15.75" customHeight="1">
      <c r="S443" s="89"/>
    </row>
    <row r="444" spans="19:19" ht="15.75" customHeight="1">
      <c r="S444" s="89"/>
    </row>
    <row r="445" spans="19:19" ht="15.75" customHeight="1">
      <c r="S445" s="89"/>
    </row>
    <row r="446" spans="19:19" ht="15.75" customHeight="1">
      <c r="S446" s="89"/>
    </row>
    <row r="447" spans="19:19" ht="15.75" customHeight="1">
      <c r="S447" s="89"/>
    </row>
    <row r="448" spans="19:19" ht="15.75" customHeight="1">
      <c r="S448" s="89"/>
    </row>
    <row r="449" spans="19:19" ht="15.75" customHeight="1">
      <c r="S449" s="89"/>
    </row>
    <row r="450" spans="19:19" ht="15.75" customHeight="1">
      <c r="S450" s="89"/>
    </row>
    <row r="451" spans="19:19" ht="15.75" customHeight="1">
      <c r="S451" s="89"/>
    </row>
    <row r="452" spans="19:19" ht="15.75" customHeight="1">
      <c r="S452" s="89"/>
    </row>
    <row r="453" spans="19:19" ht="15.75" customHeight="1">
      <c r="S453" s="89"/>
    </row>
    <row r="454" spans="19:19" ht="15.75" customHeight="1">
      <c r="S454" s="89"/>
    </row>
    <row r="455" spans="19:19" ht="15.75" customHeight="1">
      <c r="S455" s="89"/>
    </row>
    <row r="456" spans="19:19" ht="15.75" customHeight="1">
      <c r="S456" s="89"/>
    </row>
    <row r="457" spans="19:19" ht="15.75" customHeight="1">
      <c r="S457" s="89"/>
    </row>
    <row r="458" spans="19:19" ht="15.75" customHeight="1">
      <c r="S458" s="89"/>
    </row>
    <row r="459" spans="19:19" ht="15.75" customHeight="1">
      <c r="S459" s="89"/>
    </row>
    <row r="460" spans="19:19" ht="15.75" customHeight="1">
      <c r="S460" s="89"/>
    </row>
    <row r="461" spans="19:19" ht="15.75" customHeight="1">
      <c r="S461" s="89"/>
    </row>
    <row r="462" spans="19:19" ht="15.75" customHeight="1">
      <c r="S462" s="89"/>
    </row>
    <row r="463" spans="19:19" ht="15.75" customHeight="1">
      <c r="S463" s="89"/>
    </row>
    <row r="464" spans="19:19" ht="15.75" customHeight="1">
      <c r="S464" s="89"/>
    </row>
    <row r="465" spans="19:19" ht="15.75" customHeight="1">
      <c r="S465" s="89"/>
    </row>
    <row r="466" spans="19:19" ht="15.75" customHeight="1">
      <c r="S466" s="89"/>
    </row>
    <row r="467" spans="19:19" ht="15.75" customHeight="1">
      <c r="S467" s="89"/>
    </row>
    <row r="468" spans="19:19" ht="15.75" customHeight="1">
      <c r="S468" s="89"/>
    </row>
    <row r="469" spans="19:19" ht="15.75" customHeight="1">
      <c r="S469" s="89"/>
    </row>
    <row r="470" spans="19:19" ht="15.75" customHeight="1">
      <c r="S470" s="89"/>
    </row>
    <row r="471" spans="19:19" ht="15.75" customHeight="1">
      <c r="S471" s="89"/>
    </row>
    <row r="472" spans="19:19" ht="15.75" customHeight="1">
      <c r="S472" s="89"/>
    </row>
    <row r="473" spans="19:19" ht="15.75" customHeight="1">
      <c r="S473" s="89"/>
    </row>
    <row r="474" spans="19:19" ht="15.75" customHeight="1">
      <c r="S474" s="89"/>
    </row>
    <row r="475" spans="19:19" ht="15.75" customHeight="1">
      <c r="S475" s="89"/>
    </row>
    <row r="476" spans="19:19" ht="15.75" customHeight="1">
      <c r="S476" s="89"/>
    </row>
    <row r="477" spans="19:19" ht="15.75" customHeight="1">
      <c r="S477" s="89"/>
    </row>
    <row r="478" spans="19:19" ht="15.75" customHeight="1">
      <c r="S478" s="89"/>
    </row>
    <row r="479" spans="19:19" ht="15.75" customHeight="1">
      <c r="S479" s="89"/>
    </row>
    <row r="480" spans="19:19" ht="15.75" customHeight="1">
      <c r="S480" s="89"/>
    </row>
    <row r="481" spans="19:19" ht="15.75" customHeight="1">
      <c r="S481" s="89"/>
    </row>
    <row r="482" spans="19:19" ht="15.75" customHeight="1">
      <c r="S482" s="89"/>
    </row>
    <row r="483" spans="19:19" ht="15.75" customHeight="1">
      <c r="S483" s="89"/>
    </row>
    <row r="484" spans="19:19" ht="15.75" customHeight="1">
      <c r="S484" s="89"/>
    </row>
    <row r="485" spans="19:19" ht="15.75" customHeight="1">
      <c r="S485" s="89"/>
    </row>
    <row r="486" spans="19:19" ht="15.75" customHeight="1">
      <c r="S486" s="89"/>
    </row>
    <row r="487" spans="19:19" ht="15.75" customHeight="1">
      <c r="S487" s="89"/>
    </row>
    <row r="488" spans="19:19" ht="15.75" customHeight="1">
      <c r="S488" s="89"/>
    </row>
    <row r="489" spans="19:19" ht="15.75" customHeight="1">
      <c r="S489" s="89"/>
    </row>
    <row r="490" spans="19:19" ht="15.75" customHeight="1">
      <c r="S490" s="89"/>
    </row>
    <row r="491" spans="19:19" ht="15.75" customHeight="1">
      <c r="S491" s="89"/>
    </row>
    <row r="492" spans="19:19" ht="15.75" customHeight="1">
      <c r="S492" s="89"/>
    </row>
    <row r="493" spans="19:19" ht="15.75" customHeight="1">
      <c r="S493" s="89"/>
    </row>
    <row r="494" spans="19:19" ht="15.75" customHeight="1">
      <c r="S494" s="89"/>
    </row>
    <row r="495" spans="19:19" ht="15.75" customHeight="1">
      <c r="S495" s="89"/>
    </row>
    <row r="496" spans="19:19" ht="15.75" customHeight="1">
      <c r="S496" s="89"/>
    </row>
    <row r="497" spans="19:19" ht="15.75" customHeight="1">
      <c r="S497" s="89"/>
    </row>
    <row r="498" spans="19:19" ht="15.75" customHeight="1">
      <c r="S498" s="89"/>
    </row>
    <row r="499" spans="19:19" ht="15.75" customHeight="1">
      <c r="S499" s="89"/>
    </row>
    <row r="500" spans="19:19" ht="15.75" customHeight="1">
      <c r="S500" s="89"/>
    </row>
    <row r="501" spans="19:19" ht="15.75" customHeight="1">
      <c r="S501" s="89"/>
    </row>
    <row r="502" spans="19:19" ht="15.75" customHeight="1">
      <c r="S502" s="89"/>
    </row>
    <row r="503" spans="19:19" ht="15.75" customHeight="1">
      <c r="S503" s="89"/>
    </row>
    <row r="504" spans="19:19" ht="15.75" customHeight="1">
      <c r="S504" s="89"/>
    </row>
    <row r="505" spans="19:19" ht="15.75" customHeight="1">
      <c r="S505" s="89"/>
    </row>
    <row r="506" spans="19:19" ht="15.75" customHeight="1">
      <c r="S506" s="89"/>
    </row>
    <row r="507" spans="19:19" ht="15.75" customHeight="1">
      <c r="S507" s="89"/>
    </row>
    <row r="508" spans="19:19" ht="15.75" customHeight="1">
      <c r="S508" s="89"/>
    </row>
    <row r="509" spans="19:19" ht="15.75" customHeight="1">
      <c r="S509" s="89"/>
    </row>
    <row r="510" spans="19:19" ht="15.75" customHeight="1">
      <c r="S510" s="89"/>
    </row>
    <row r="511" spans="19:19" ht="15.75" customHeight="1">
      <c r="S511" s="89"/>
    </row>
    <row r="512" spans="19:19" ht="15.75" customHeight="1">
      <c r="S512" s="89"/>
    </row>
    <row r="513" spans="19:19" ht="15.75" customHeight="1">
      <c r="S513" s="89"/>
    </row>
    <row r="514" spans="19:19" ht="15.75" customHeight="1">
      <c r="S514" s="89"/>
    </row>
    <row r="515" spans="19:19" ht="15.75" customHeight="1">
      <c r="S515" s="89"/>
    </row>
    <row r="516" spans="19:19" ht="15.75" customHeight="1">
      <c r="S516" s="89"/>
    </row>
    <row r="517" spans="19:19" ht="15.75" customHeight="1">
      <c r="S517" s="89"/>
    </row>
    <row r="518" spans="19:19" ht="15.75" customHeight="1">
      <c r="S518" s="89"/>
    </row>
    <row r="519" spans="19:19" ht="15.75" customHeight="1">
      <c r="S519" s="89"/>
    </row>
    <row r="520" spans="19:19" ht="15.75" customHeight="1">
      <c r="S520" s="89"/>
    </row>
    <row r="521" spans="19:19" ht="15.75" customHeight="1">
      <c r="S521" s="89"/>
    </row>
    <row r="522" spans="19:19" ht="15.75" customHeight="1">
      <c r="S522" s="89"/>
    </row>
    <row r="523" spans="19:19" ht="15.75" customHeight="1">
      <c r="S523" s="89"/>
    </row>
    <row r="524" spans="19:19" ht="15.75" customHeight="1">
      <c r="S524" s="89"/>
    </row>
    <row r="525" spans="19:19" ht="15.75" customHeight="1">
      <c r="S525" s="89"/>
    </row>
    <row r="526" spans="19:19" ht="15.75" customHeight="1">
      <c r="S526" s="89"/>
    </row>
    <row r="527" spans="19:19" ht="15.75" customHeight="1">
      <c r="S527" s="89"/>
    </row>
    <row r="528" spans="19:19" ht="15.75" customHeight="1">
      <c r="S528" s="89"/>
    </row>
    <row r="529" spans="19:19" ht="15.75" customHeight="1">
      <c r="S529" s="89"/>
    </row>
    <row r="530" spans="19:19" ht="15.75" customHeight="1">
      <c r="S530" s="89"/>
    </row>
    <row r="531" spans="19:19" ht="15.75" customHeight="1">
      <c r="S531" s="89"/>
    </row>
    <row r="532" spans="19:19" ht="15.75" customHeight="1">
      <c r="S532" s="89"/>
    </row>
    <row r="533" spans="19:19" ht="15.75" customHeight="1">
      <c r="S533" s="89"/>
    </row>
    <row r="534" spans="19:19" ht="15.75" customHeight="1">
      <c r="S534" s="89"/>
    </row>
    <row r="535" spans="19:19" ht="15.75" customHeight="1">
      <c r="S535" s="89"/>
    </row>
    <row r="536" spans="19:19" ht="15.75" customHeight="1">
      <c r="S536" s="89"/>
    </row>
    <row r="537" spans="19:19" ht="15.75" customHeight="1">
      <c r="S537" s="89"/>
    </row>
    <row r="538" spans="19:19" ht="15.75" customHeight="1">
      <c r="S538" s="89"/>
    </row>
    <row r="539" spans="19:19" ht="15.75" customHeight="1">
      <c r="S539" s="89"/>
    </row>
    <row r="540" spans="19:19" ht="15.75" customHeight="1">
      <c r="S540" s="89"/>
    </row>
    <row r="541" spans="19:19" ht="15.75" customHeight="1">
      <c r="S541" s="89"/>
    </row>
    <row r="542" spans="19:19" ht="15.75" customHeight="1">
      <c r="S542" s="89"/>
    </row>
    <row r="543" spans="19:19" ht="15.75" customHeight="1">
      <c r="S543" s="89"/>
    </row>
    <row r="544" spans="19:19" ht="15.75" customHeight="1">
      <c r="S544" s="89"/>
    </row>
    <row r="545" spans="19:19" ht="15.75" customHeight="1">
      <c r="S545" s="89"/>
    </row>
    <row r="546" spans="19:19" ht="15.75" customHeight="1">
      <c r="S546" s="89"/>
    </row>
    <row r="547" spans="19:19" ht="15.75" customHeight="1">
      <c r="S547" s="89"/>
    </row>
    <row r="548" spans="19:19" ht="15.75" customHeight="1">
      <c r="S548" s="89"/>
    </row>
    <row r="549" spans="19:19" ht="15.75" customHeight="1">
      <c r="S549" s="89"/>
    </row>
    <row r="550" spans="19:19" ht="15.75" customHeight="1">
      <c r="S550" s="89"/>
    </row>
    <row r="551" spans="19:19" ht="15.75" customHeight="1">
      <c r="S551" s="89"/>
    </row>
    <row r="552" spans="19:19" ht="15.75" customHeight="1">
      <c r="S552" s="89"/>
    </row>
    <row r="553" spans="19:19" ht="15.75" customHeight="1">
      <c r="S553" s="89"/>
    </row>
    <row r="554" spans="19:19" ht="15.75" customHeight="1">
      <c r="S554" s="89"/>
    </row>
    <row r="555" spans="19:19" ht="15.75" customHeight="1">
      <c r="S555" s="89"/>
    </row>
    <row r="556" spans="19:19" ht="15.75" customHeight="1">
      <c r="S556" s="89"/>
    </row>
    <row r="557" spans="19:19" ht="15.75" customHeight="1">
      <c r="S557" s="89"/>
    </row>
    <row r="558" spans="19:19" ht="15.75" customHeight="1">
      <c r="S558" s="89"/>
    </row>
    <row r="559" spans="19:19" ht="15.75" customHeight="1">
      <c r="S559" s="89"/>
    </row>
    <row r="560" spans="19:19" ht="15.75" customHeight="1">
      <c r="S560" s="89"/>
    </row>
    <row r="561" spans="19:19" ht="15.75" customHeight="1">
      <c r="S561" s="89"/>
    </row>
    <row r="562" spans="19:19" ht="15.75" customHeight="1">
      <c r="S562" s="89"/>
    </row>
    <row r="563" spans="19:19" ht="15.75" customHeight="1">
      <c r="S563" s="89"/>
    </row>
    <row r="564" spans="19:19" ht="15.75" customHeight="1">
      <c r="S564" s="89"/>
    </row>
    <row r="565" spans="19:19" ht="15.75" customHeight="1">
      <c r="S565" s="89"/>
    </row>
    <row r="566" spans="19:19" ht="15.75" customHeight="1">
      <c r="S566" s="89"/>
    </row>
    <row r="567" spans="19:19" ht="15.75" customHeight="1">
      <c r="S567" s="89"/>
    </row>
    <row r="568" spans="19:19" ht="15.75" customHeight="1">
      <c r="S568" s="89"/>
    </row>
    <row r="569" spans="19:19" ht="15.75" customHeight="1">
      <c r="S569" s="89"/>
    </row>
    <row r="570" spans="19:19" ht="15.75" customHeight="1">
      <c r="S570" s="89"/>
    </row>
    <row r="571" spans="19:19" ht="15.75" customHeight="1">
      <c r="S571" s="89"/>
    </row>
    <row r="572" spans="19:19" ht="15.75" customHeight="1">
      <c r="S572" s="89"/>
    </row>
    <row r="573" spans="19:19" ht="15.75" customHeight="1">
      <c r="S573" s="89"/>
    </row>
    <row r="574" spans="19:19" ht="15.75" customHeight="1">
      <c r="S574" s="89"/>
    </row>
    <row r="575" spans="19:19" ht="15.75" customHeight="1">
      <c r="S575" s="89"/>
    </row>
    <row r="576" spans="19:19" ht="15.75" customHeight="1">
      <c r="S576" s="89"/>
    </row>
    <row r="577" spans="19:19" ht="15.75" customHeight="1">
      <c r="S577" s="89"/>
    </row>
    <row r="578" spans="19:19" ht="15.75" customHeight="1">
      <c r="S578" s="89"/>
    </row>
    <row r="579" spans="19:19" ht="15.75" customHeight="1">
      <c r="S579" s="89"/>
    </row>
    <row r="580" spans="19:19" ht="15.75" customHeight="1">
      <c r="S580" s="89"/>
    </row>
    <row r="581" spans="19:19" ht="15.75" customHeight="1">
      <c r="S581" s="89"/>
    </row>
    <row r="582" spans="19:19" ht="15.75" customHeight="1">
      <c r="S582" s="89"/>
    </row>
    <row r="583" spans="19:19" ht="15.75" customHeight="1">
      <c r="S583" s="89"/>
    </row>
    <row r="584" spans="19:19" ht="15.75" customHeight="1">
      <c r="S584" s="89"/>
    </row>
    <row r="585" spans="19:19" ht="15.75" customHeight="1">
      <c r="S585" s="89"/>
    </row>
    <row r="586" spans="19:19" ht="15.75" customHeight="1">
      <c r="S586" s="89"/>
    </row>
    <row r="587" spans="19:19" ht="15.75" customHeight="1">
      <c r="S587" s="89"/>
    </row>
    <row r="588" spans="19:19" ht="15.75" customHeight="1">
      <c r="S588" s="89"/>
    </row>
    <row r="589" spans="19:19" ht="15.75" customHeight="1">
      <c r="S589" s="89"/>
    </row>
    <row r="590" spans="19:19" ht="15.75" customHeight="1">
      <c r="S590" s="89"/>
    </row>
    <row r="591" spans="19:19" ht="15.75" customHeight="1">
      <c r="S591" s="89"/>
    </row>
    <row r="592" spans="19:19" ht="15.75" customHeight="1">
      <c r="S592" s="89"/>
    </row>
    <row r="593" spans="19:19" ht="15.75" customHeight="1">
      <c r="S593" s="89"/>
    </row>
    <row r="594" spans="19:19" ht="15.75" customHeight="1">
      <c r="S594" s="89"/>
    </row>
    <row r="595" spans="19:19" ht="15.75" customHeight="1">
      <c r="S595" s="89"/>
    </row>
    <row r="596" spans="19:19" ht="15.75" customHeight="1">
      <c r="S596" s="89"/>
    </row>
    <row r="597" spans="19:19" ht="15.75" customHeight="1">
      <c r="S597" s="89"/>
    </row>
    <row r="598" spans="19:19" ht="15.75" customHeight="1">
      <c r="S598" s="89"/>
    </row>
    <row r="599" spans="19:19" ht="15.75" customHeight="1">
      <c r="S599" s="89"/>
    </row>
    <row r="600" spans="19:19" ht="15.75" customHeight="1">
      <c r="S600" s="89"/>
    </row>
    <row r="601" spans="19:19" ht="15.75" customHeight="1">
      <c r="S601" s="89"/>
    </row>
    <row r="602" spans="19:19" ht="15.75" customHeight="1">
      <c r="S602" s="89"/>
    </row>
    <row r="603" spans="19:19" ht="15.75" customHeight="1">
      <c r="S603" s="89"/>
    </row>
    <row r="604" spans="19:19" ht="15.75" customHeight="1">
      <c r="S604" s="89"/>
    </row>
    <row r="605" spans="19:19" ht="15.75" customHeight="1">
      <c r="S605" s="89"/>
    </row>
    <row r="606" spans="19:19" ht="15.75" customHeight="1">
      <c r="S606" s="89"/>
    </row>
    <row r="607" spans="19:19" ht="15.75" customHeight="1">
      <c r="S607" s="89"/>
    </row>
    <row r="608" spans="19:19" ht="15.75" customHeight="1">
      <c r="S608" s="89"/>
    </row>
    <row r="609" spans="19:19" ht="15.75" customHeight="1">
      <c r="S609" s="89"/>
    </row>
    <row r="610" spans="19:19" ht="15.75" customHeight="1">
      <c r="S610" s="89"/>
    </row>
    <row r="611" spans="19:19" ht="15.75" customHeight="1">
      <c r="S611" s="89"/>
    </row>
    <row r="612" spans="19:19" ht="15.75" customHeight="1">
      <c r="S612" s="89"/>
    </row>
    <row r="613" spans="19:19" ht="15.75" customHeight="1">
      <c r="S613" s="89"/>
    </row>
    <row r="614" spans="19:19" ht="15.75" customHeight="1">
      <c r="S614" s="89"/>
    </row>
    <row r="615" spans="19:19" ht="15.75" customHeight="1">
      <c r="S615" s="89"/>
    </row>
    <row r="616" spans="19:19" ht="15.75" customHeight="1">
      <c r="S616" s="89"/>
    </row>
    <row r="617" spans="19:19" ht="15.75" customHeight="1">
      <c r="S617" s="89"/>
    </row>
    <row r="618" spans="19:19" ht="15.75" customHeight="1">
      <c r="S618" s="89"/>
    </row>
    <row r="619" spans="19:19" ht="15.75" customHeight="1">
      <c r="S619" s="89"/>
    </row>
    <row r="620" spans="19:19" ht="15.75" customHeight="1">
      <c r="S620" s="89"/>
    </row>
    <row r="621" spans="19:19" ht="15.75" customHeight="1">
      <c r="S621" s="89"/>
    </row>
    <row r="622" spans="19:19" ht="15.75" customHeight="1">
      <c r="S622" s="89"/>
    </row>
    <row r="623" spans="19:19" ht="15.75" customHeight="1">
      <c r="S623" s="89"/>
    </row>
    <row r="624" spans="19:19" ht="15.75" customHeight="1">
      <c r="S624" s="89"/>
    </row>
    <row r="625" spans="19:19" ht="15.75" customHeight="1">
      <c r="S625" s="89"/>
    </row>
    <row r="626" spans="19:19" ht="15.75" customHeight="1">
      <c r="S626" s="89"/>
    </row>
    <row r="627" spans="19:19" ht="15.75" customHeight="1">
      <c r="S627" s="89"/>
    </row>
    <row r="628" spans="19:19" ht="15.75" customHeight="1">
      <c r="S628" s="89"/>
    </row>
    <row r="629" spans="19:19" ht="15.75" customHeight="1">
      <c r="S629" s="89"/>
    </row>
    <row r="630" spans="19:19" ht="15.75" customHeight="1">
      <c r="S630" s="89"/>
    </row>
    <row r="631" spans="19:19" ht="15.75" customHeight="1">
      <c r="S631" s="89"/>
    </row>
    <row r="632" spans="19:19" ht="15.75" customHeight="1">
      <c r="S632" s="89"/>
    </row>
    <row r="633" spans="19:19" ht="15.75" customHeight="1">
      <c r="S633" s="89"/>
    </row>
    <row r="634" spans="19:19" ht="15.75" customHeight="1">
      <c r="S634" s="89"/>
    </row>
    <row r="635" spans="19:19" ht="15.75" customHeight="1">
      <c r="S635" s="89"/>
    </row>
    <row r="636" spans="19:19" ht="15.75" customHeight="1">
      <c r="S636" s="89"/>
    </row>
    <row r="637" spans="19:19" ht="15.75" customHeight="1">
      <c r="S637" s="89"/>
    </row>
    <row r="638" spans="19:19" ht="15.75" customHeight="1">
      <c r="S638" s="89"/>
    </row>
    <row r="639" spans="19:19" ht="15.75" customHeight="1">
      <c r="S639" s="89"/>
    </row>
    <row r="640" spans="19:19" ht="15.75" customHeight="1">
      <c r="S640" s="89"/>
    </row>
    <row r="641" spans="19:19" ht="15.75" customHeight="1">
      <c r="S641" s="89"/>
    </row>
    <row r="642" spans="19:19" ht="15.75" customHeight="1">
      <c r="S642" s="89"/>
    </row>
    <row r="643" spans="19:19" ht="15.75" customHeight="1">
      <c r="S643" s="89"/>
    </row>
    <row r="644" spans="19:19" ht="15.75" customHeight="1">
      <c r="S644" s="89"/>
    </row>
    <row r="645" spans="19:19" ht="15.75" customHeight="1">
      <c r="S645" s="89"/>
    </row>
    <row r="646" spans="19:19" ht="15.75" customHeight="1">
      <c r="S646" s="89"/>
    </row>
    <row r="647" spans="19:19" ht="15.75" customHeight="1">
      <c r="S647" s="89"/>
    </row>
    <row r="648" spans="19:19" ht="15.75" customHeight="1">
      <c r="S648" s="89"/>
    </row>
    <row r="649" spans="19:19" ht="15.75" customHeight="1">
      <c r="S649" s="89"/>
    </row>
    <row r="650" spans="19:19" ht="15.75" customHeight="1">
      <c r="S650" s="89"/>
    </row>
    <row r="651" spans="19:19" ht="15.75" customHeight="1">
      <c r="S651" s="89"/>
    </row>
    <row r="652" spans="19:19" ht="15.75" customHeight="1">
      <c r="S652" s="89"/>
    </row>
    <row r="653" spans="19:19" ht="15.75" customHeight="1">
      <c r="S653" s="89"/>
    </row>
    <row r="654" spans="19:19" ht="15.75" customHeight="1">
      <c r="S654" s="89"/>
    </row>
    <row r="655" spans="19:19" ht="15.75" customHeight="1">
      <c r="S655" s="89"/>
    </row>
    <row r="656" spans="19:19" ht="15.75" customHeight="1">
      <c r="S656" s="89"/>
    </row>
    <row r="657" spans="19:19" ht="15.75" customHeight="1">
      <c r="S657" s="89"/>
    </row>
    <row r="658" spans="19:19" ht="15.75" customHeight="1">
      <c r="S658" s="89"/>
    </row>
    <row r="659" spans="19:19" ht="15.75" customHeight="1">
      <c r="S659" s="89"/>
    </row>
    <row r="660" spans="19:19" ht="15.75" customHeight="1">
      <c r="S660" s="89"/>
    </row>
    <row r="661" spans="19:19" ht="15.75" customHeight="1">
      <c r="S661" s="89"/>
    </row>
    <row r="662" spans="19:19" ht="15.75" customHeight="1">
      <c r="S662" s="89"/>
    </row>
    <row r="663" spans="19:19" ht="15.75" customHeight="1">
      <c r="S663" s="89"/>
    </row>
    <row r="664" spans="19:19" ht="15.75" customHeight="1">
      <c r="S664" s="89"/>
    </row>
    <row r="665" spans="19:19" ht="15.75" customHeight="1">
      <c r="S665" s="89"/>
    </row>
    <row r="666" spans="19:19" ht="15.75" customHeight="1">
      <c r="S666" s="89"/>
    </row>
    <row r="667" spans="19:19" ht="15.75" customHeight="1">
      <c r="S667" s="89"/>
    </row>
    <row r="668" spans="19:19" ht="15.75" customHeight="1">
      <c r="S668" s="89"/>
    </row>
    <row r="669" spans="19:19" ht="15.75" customHeight="1">
      <c r="S669" s="89"/>
    </row>
    <row r="670" spans="19:19" ht="15.75" customHeight="1">
      <c r="S670" s="89"/>
    </row>
    <row r="671" spans="19:19" ht="15.75" customHeight="1">
      <c r="S671" s="89"/>
    </row>
    <row r="672" spans="19:19" ht="15.75" customHeight="1">
      <c r="S672" s="89"/>
    </row>
    <row r="673" spans="19:19" ht="15.75" customHeight="1">
      <c r="S673" s="89"/>
    </row>
    <row r="674" spans="19:19" ht="15.75" customHeight="1">
      <c r="S674" s="89"/>
    </row>
    <row r="675" spans="19:19" ht="15.75" customHeight="1">
      <c r="S675" s="89"/>
    </row>
    <row r="676" spans="19:19" ht="15.75" customHeight="1">
      <c r="S676" s="89"/>
    </row>
    <row r="677" spans="19:19" ht="15.75" customHeight="1">
      <c r="S677" s="89"/>
    </row>
    <row r="678" spans="19:19" ht="15.75" customHeight="1">
      <c r="S678" s="89"/>
    </row>
    <row r="679" spans="19:19" ht="15.75" customHeight="1">
      <c r="S679" s="89"/>
    </row>
    <row r="680" spans="19:19" ht="15.75" customHeight="1">
      <c r="S680" s="89"/>
    </row>
    <row r="681" spans="19:19" ht="15.75" customHeight="1">
      <c r="S681" s="89"/>
    </row>
    <row r="682" spans="19:19" ht="15.75" customHeight="1">
      <c r="S682" s="89"/>
    </row>
    <row r="683" spans="19:19" ht="15.75" customHeight="1">
      <c r="S683" s="89"/>
    </row>
    <row r="684" spans="19:19" ht="15.75" customHeight="1">
      <c r="S684" s="89"/>
    </row>
    <row r="685" spans="19:19" ht="15.75" customHeight="1">
      <c r="S685" s="89"/>
    </row>
    <row r="686" spans="19:19" ht="15.75" customHeight="1">
      <c r="S686" s="89"/>
    </row>
    <row r="687" spans="19:19" ht="15.75" customHeight="1">
      <c r="S687" s="89"/>
    </row>
    <row r="688" spans="19:19" ht="15.75" customHeight="1">
      <c r="S688" s="89"/>
    </row>
    <row r="689" spans="19:19" ht="15.75" customHeight="1">
      <c r="S689" s="89"/>
    </row>
    <row r="690" spans="19:19" ht="15.75" customHeight="1">
      <c r="S690" s="89"/>
    </row>
    <row r="691" spans="19:19" ht="15.75" customHeight="1">
      <c r="S691" s="89"/>
    </row>
    <row r="692" spans="19:19" ht="15.75" customHeight="1">
      <c r="S692" s="89"/>
    </row>
    <row r="693" spans="19:19" ht="15.75" customHeight="1">
      <c r="S693" s="89"/>
    </row>
    <row r="694" spans="19:19" ht="15.75" customHeight="1">
      <c r="S694" s="89"/>
    </row>
    <row r="695" spans="19:19" ht="15.75" customHeight="1">
      <c r="S695" s="89"/>
    </row>
    <row r="696" spans="19:19" ht="15.75" customHeight="1">
      <c r="S696" s="89"/>
    </row>
    <row r="697" spans="19:19" ht="15.75" customHeight="1">
      <c r="S697" s="89"/>
    </row>
    <row r="698" spans="19:19" ht="15.75" customHeight="1">
      <c r="S698" s="89"/>
    </row>
    <row r="699" spans="19:19" ht="15.75" customHeight="1">
      <c r="S699" s="89"/>
    </row>
    <row r="700" spans="19:19" ht="15.75" customHeight="1">
      <c r="S700" s="89"/>
    </row>
    <row r="701" spans="19:19" ht="15.75" customHeight="1">
      <c r="S701" s="89"/>
    </row>
    <row r="702" spans="19:19" ht="15.75" customHeight="1">
      <c r="S702" s="89"/>
    </row>
    <row r="703" spans="19:19" ht="15.75" customHeight="1">
      <c r="S703" s="89"/>
    </row>
    <row r="704" spans="19:19" ht="15.75" customHeight="1">
      <c r="S704" s="89"/>
    </row>
    <row r="705" spans="19:19" ht="15.75" customHeight="1">
      <c r="S705" s="89"/>
    </row>
    <row r="706" spans="19:19" ht="15.75" customHeight="1">
      <c r="S706" s="89"/>
    </row>
    <row r="707" spans="19:19" ht="15.75" customHeight="1">
      <c r="S707" s="89"/>
    </row>
    <row r="708" spans="19:19" ht="15.75" customHeight="1">
      <c r="S708" s="89"/>
    </row>
    <row r="709" spans="19:19" ht="15.75" customHeight="1">
      <c r="S709" s="89"/>
    </row>
    <row r="710" spans="19:19" ht="15.75" customHeight="1">
      <c r="S710" s="89"/>
    </row>
    <row r="711" spans="19:19" ht="15.75" customHeight="1">
      <c r="S711" s="89"/>
    </row>
    <row r="712" spans="19:19" ht="15.75" customHeight="1">
      <c r="S712" s="89"/>
    </row>
    <row r="713" spans="19:19" ht="15.75" customHeight="1">
      <c r="S713" s="89"/>
    </row>
    <row r="714" spans="19:19" ht="15.75" customHeight="1">
      <c r="S714" s="89"/>
    </row>
    <row r="715" spans="19:19" ht="15.75" customHeight="1">
      <c r="S715" s="89"/>
    </row>
    <row r="716" spans="19:19" ht="15.75" customHeight="1">
      <c r="S716" s="89"/>
    </row>
    <row r="717" spans="19:19" ht="15.75" customHeight="1">
      <c r="S717" s="89"/>
    </row>
    <row r="718" spans="19:19" ht="15.75" customHeight="1">
      <c r="S718" s="89"/>
    </row>
    <row r="719" spans="19:19" ht="15.75" customHeight="1">
      <c r="S719" s="89"/>
    </row>
    <row r="720" spans="19:19" ht="15.75" customHeight="1">
      <c r="S720" s="89"/>
    </row>
    <row r="721" spans="19:19" ht="15.75" customHeight="1">
      <c r="S721" s="89"/>
    </row>
    <row r="722" spans="19:19" ht="15.75" customHeight="1">
      <c r="S722" s="89"/>
    </row>
    <row r="723" spans="19:19" ht="15.75" customHeight="1">
      <c r="S723" s="89"/>
    </row>
    <row r="724" spans="19:19" ht="15.75" customHeight="1">
      <c r="S724" s="89"/>
    </row>
    <row r="725" spans="19:19" ht="15.75" customHeight="1">
      <c r="S725" s="89"/>
    </row>
    <row r="726" spans="19:19" ht="15.75" customHeight="1">
      <c r="S726" s="89"/>
    </row>
    <row r="727" spans="19:19" ht="15.75" customHeight="1">
      <c r="S727" s="89"/>
    </row>
    <row r="728" spans="19:19" ht="15.75" customHeight="1">
      <c r="S728" s="89"/>
    </row>
    <row r="729" spans="19:19" ht="15.75" customHeight="1">
      <c r="S729" s="89"/>
    </row>
    <row r="730" spans="19:19" ht="15.75" customHeight="1">
      <c r="S730" s="89"/>
    </row>
    <row r="731" spans="19:19" ht="15.75" customHeight="1">
      <c r="S731" s="89"/>
    </row>
    <row r="732" spans="19:19" ht="15.75" customHeight="1">
      <c r="S732" s="89"/>
    </row>
    <row r="733" spans="19:19" ht="15.75" customHeight="1">
      <c r="S733" s="89"/>
    </row>
    <row r="734" spans="19:19" ht="15.75" customHeight="1">
      <c r="S734" s="89"/>
    </row>
    <row r="735" spans="19:19" ht="15.75" customHeight="1">
      <c r="S735" s="89"/>
    </row>
    <row r="736" spans="19:19" ht="15.75" customHeight="1">
      <c r="S736" s="89"/>
    </row>
    <row r="737" spans="19:19" ht="15.75" customHeight="1">
      <c r="S737" s="89"/>
    </row>
    <row r="738" spans="19:19" ht="15.75" customHeight="1">
      <c r="S738" s="89"/>
    </row>
    <row r="739" spans="19:19" ht="15.75" customHeight="1">
      <c r="S739" s="89"/>
    </row>
    <row r="740" spans="19:19" ht="15.75" customHeight="1">
      <c r="S740" s="89"/>
    </row>
    <row r="741" spans="19:19" ht="15.75" customHeight="1">
      <c r="S741" s="89"/>
    </row>
    <row r="742" spans="19:19" ht="15.75" customHeight="1">
      <c r="S742" s="89"/>
    </row>
    <row r="743" spans="19:19" ht="15.75" customHeight="1">
      <c r="S743" s="89"/>
    </row>
    <row r="744" spans="19:19" ht="15.75" customHeight="1">
      <c r="S744" s="89"/>
    </row>
    <row r="745" spans="19:19" ht="15.75" customHeight="1">
      <c r="S745" s="89"/>
    </row>
    <row r="746" spans="19:19" ht="15.75" customHeight="1">
      <c r="S746" s="89"/>
    </row>
    <row r="747" spans="19:19" ht="15.75" customHeight="1">
      <c r="S747" s="89"/>
    </row>
    <row r="748" spans="19:19" ht="15.75" customHeight="1">
      <c r="S748" s="89"/>
    </row>
    <row r="749" spans="19:19" ht="15.75" customHeight="1">
      <c r="S749" s="89"/>
    </row>
    <row r="750" spans="19:19" ht="15.75" customHeight="1">
      <c r="S750" s="89"/>
    </row>
    <row r="751" spans="19:19" ht="15.75" customHeight="1">
      <c r="S751" s="89"/>
    </row>
    <row r="752" spans="19:19" ht="15.75" customHeight="1">
      <c r="S752" s="89"/>
    </row>
    <row r="753" spans="19:19" ht="15.75" customHeight="1">
      <c r="S753" s="89"/>
    </row>
    <row r="754" spans="19:19" ht="15.75" customHeight="1">
      <c r="S754" s="89"/>
    </row>
    <row r="755" spans="19:19" ht="15.75" customHeight="1">
      <c r="S755" s="89"/>
    </row>
    <row r="756" spans="19:19" ht="15.75" customHeight="1">
      <c r="S756" s="89"/>
    </row>
    <row r="757" spans="19:19" ht="15.75" customHeight="1">
      <c r="S757" s="89"/>
    </row>
    <row r="758" spans="19:19" ht="15.75" customHeight="1">
      <c r="S758" s="89"/>
    </row>
    <row r="759" spans="19:19" ht="15.75" customHeight="1">
      <c r="S759" s="89"/>
    </row>
    <row r="760" spans="19:19" ht="15.75" customHeight="1">
      <c r="S760" s="89"/>
    </row>
    <row r="761" spans="19:19" ht="15.75" customHeight="1">
      <c r="S761" s="89"/>
    </row>
    <row r="762" spans="19:19" ht="15.75" customHeight="1">
      <c r="S762" s="89"/>
    </row>
    <row r="763" spans="19:19" ht="15.75" customHeight="1">
      <c r="S763" s="89"/>
    </row>
    <row r="764" spans="19:19" ht="15.75" customHeight="1">
      <c r="S764" s="89"/>
    </row>
    <row r="765" spans="19:19" ht="15.75" customHeight="1">
      <c r="S765" s="89"/>
    </row>
    <row r="766" spans="19:19" ht="15.75" customHeight="1">
      <c r="S766" s="89"/>
    </row>
    <row r="767" spans="19:19" ht="15.75" customHeight="1">
      <c r="S767" s="89"/>
    </row>
    <row r="768" spans="19:19" ht="15.75" customHeight="1">
      <c r="S768" s="89"/>
    </row>
    <row r="769" spans="19:19" ht="15.75" customHeight="1">
      <c r="S769" s="89"/>
    </row>
    <row r="770" spans="19:19" ht="15.75" customHeight="1">
      <c r="S770" s="89"/>
    </row>
    <row r="771" spans="19:19" ht="15.75" customHeight="1">
      <c r="S771" s="89"/>
    </row>
    <row r="772" spans="19:19" ht="15.75" customHeight="1">
      <c r="S772" s="89"/>
    </row>
    <row r="773" spans="19:19" ht="15.75" customHeight="1">
      <c r="S773" s="89"/>
    </row>
    <row r="774" spans="19:19" ht="15.75" customHeight="1">
      <c r="S774" s="89"/>
    </row>
    <row r="775" spans="19:19" ht="15.75" customHeight="1">
      <c r="S775" s="89"/>
    </row>
    <row r="776" spans="19:19" ht="15.75" customHeight="1">
      <c r="S776" s="89"/>
    </row>
    <row r="777" spans="19:19" ht="15.75" customHeight="1">
      <c r="S777" s="89"/>
    </row>
    <row r="778" spans="19:19" ht="15.75" customHeight="1">
      <c r="S778" s="89"/>
    </row>
    <row r="779" spans="19:19" ht="15.75" customHeight="1">
      <c r="S779" s="89"/>
    </row>
    <row r="780" spans="19:19" ht="15.75" customHeight="1">
      <c r="S780" s="89"/>
    </row>
    <row r="781" spans="19:19" ht="15.75" customHeight="1">
      <c r="S781" s="89"/>
    </row>
    <row r="782" spans="19:19" ht="15.75" customHeight="1">
      <c r="S782" s="89"/>
    </row>
    <row r="783" spans="19:19" ht="15.75" customHeight="1">
      <c r="S783" s="89"/>
    </row>
    <row r="784" spans="19:19" ht="15.75" customHeight="1">
      <c r="S784" s="89"/>
    </row>
    <row r="785" spans="19:19" ht="15.75" customHeight="1">
      <c r="S785" s="89"/>
    </row>
    <row r="786" spans="19:19" ht="15.75" customHeight="1">
      <c r="S786" s="89"/>
    </row>
    <row r="787" spans="19:19" ht="15.75" customHeight="1">
      <c r="S787" s="89"/>
    </row>
    <row r="788" spans="19:19" ht="15.75" customHeight="1">
      <c r="S788" s="89"/>
    </row>
    <row r="789" spans="19:19" ht="15.75" customHeight="1">
      <c r="S789" s="89"/>
    </row>
    <row r="790" spans="19:19" ht="15.75" customHeight="1">
      <c r="S790" s="89"/>
    </row>
    <row r="791" spans="19:19" ht="15.75" customHeight="1">
      <c r="S791" s="89"/>
    </row>
    <row r="792" spans="19:19" ht="15.75" customHeight="1">
      <c r="S792" s="89"/>
    </row>
    <row r="793" spans="19:19" ht="15.75" customHeight="1">
      <c r="S793" s="89"/>
    </row>
    <row r="794" spans="19:19" ht="15.75" customHeight="1">
      <c r="S794" s="89"/>
    </row>
    <row r="795" spans="19:19" ht="15.75" customHeight="1">
      <c r="S795" s="89"/>
    </row>
    <row r="796" spans="19:19" ht="15.75" customHeight="1">
      <c r="S796" s="89"/>
    </row>
    <row r="797" spans="19:19" ht="15.75" customHeight="1">
      <c r="S797" s="89"/>
    </row>
    <row r="798" spans="19:19" ht="15.75" customHeight="1">
      <c r="S798" s="89"/>
    </row>
    <row r="799" spans="19:19" ht="15.75" customHeight="1">
      <c r="S799" s="89"/>
    </row>
    <row r="800" spans="19:19" ht="15.75" customHeight="1">
      <c r="S800" s="89"/>
    </row>
    <row r="801" spans="19:19" ht="15.75" customHeight="1">
      <c r="S801" s="89"/>
    </row>
    <row r="802" spans="19:19" ht="15.75" customHeight="1">
      <c r="S802" s="89"/>
    </row>
    <row r="803" spans="19:19" ht="15.75" customHeight="1">
      <c r="S803" s="89"/>
    </row>
    <row r="804" spans="19:19" ht="15.75" customHeight="1">
      <c r="S804" s="89"/>
    </row>
    <row r="805" spans="19:19" ht="15.75" customHeight="1">
      <c r="S805" s="89"/>
    </row>
    <row r="806" spans="19:19" ht="15.75" customHeight="1">
      <c r="S806" s="89"/>
    </row>
    <row r="807" spans="19:19" ht="15.75" customHeight="1">
      <c r="S807" s="89"/>
    </row>
    <row r="808" spans="19:19" ht="15.75" customHeight="1">
      <c r="S808" s="89"/>
    </row>
    <row r="809" spans="19:19" ht="15.75" customHeight="1">
      <c r="S809" s="89"/>
    </row>
    <row r="810" spans="19:19" ht="15.75" customHeight="1">
      <c r="S810" s="89"/>
    </row>
    <row r="811" spans="19:19" ht="15.75" customHeight="1">
      <c r="S811" s="89"/>
    </row>
    <row r="812" spans="19:19" ht="15.75" customHeight="1">
      <c r="S812" s="89"/>
    </row>
    <row r="813" spans="19:19" ht="15.75" customHeight="1">
      <c r="S813" s="89"/>
    </row>
    <row r="814" spans="19:19" ht="15.75" customHeight="1">
      <c r="S814" s="89"/>
    </row>
    <row r="815" spans="19:19" ht="15.75" customHeight="1">
      <c r="S815" s="89"/>
    </row>
    <row r="816" spans="19:19" ht="15.75" customHeight="1">
      <c r="S816" s="89"/>
    </row>
    <row r="817" spans="19:19" ht="15.75" customHeight="1">
      <c r="S817" s="89"/>
    </row>
    <row r="818" spans="19:19" ht="15.75" customHeight="1">
      <c r="S818" s="89"/>
    </row>
    <row r="819" spans="19:19" ht="15.75" customHeight="1">
      <c r="S819" s="89"/>
    </row>
    <row r="820" spans="19:19" ht="15.75" customHeight="1">
      <c r="S820" s="89"/>
    </row>
    <row r="821" spans="19:19" ht="15.75" customHeight="1">
      <c r="S821" s="89"/>
    </row>
    <row r="822" spans="19:19" ht="15.75" customHeight="1">
      <c r="S822" s="89"/>
    </row>
    <row r="823" spans="19:19" ht="15.75" customHeight="1">
      <c r="S823" s="89"/>
    </row>
    <row r="824" spans="19:19" ht="15.75" customHeight="1">
      <c r="S824" s="89"/>
    </row>
    <row r="825" spans="19:19" ht="15.75" customHeight="1">
      <c r="S825" s="89"/>
    </row>
    <row r="826" spans="19:19" ht="15.75" customHeight="1">
      <c r="S826" s="89"/>
    </row>
    <row r="827" spans="19:19" ht="15.75" customHeight="1">
      <c r="S827" s="89"/>
    </row>
    <row r="828" spans="19:19" ht="15.75" customHeight="1">
      <c r="S828" s="89"/>
    </row>
    <row r="829" spans="19:19" ht="15.75" customHeight="1">
      <c r="S829" s="89"/>
    </row>
    <row r="830" spans="19:19" ht="15.75" customHeight="1">
      <c r="S830" s="89"/>
    </row>
    <row r="831" spans="19:19" ht="15.75" customHeight="1">
      <c r="S831" s="89"/>
    </row>
    <row r="832" spans="19:19" ht="15.75" customHeight="1">
      <c r="S832" s="89"/>
    </row>
    <row r="833" spans="19:19" ht="15.75" customHeight="1">
      <c r="S833" s="89"/>
    </row>
    <row r="834" spans="19:19" ht="15.75" customHeight="1">
      <c r="S834" s="89"/>
    </row>
    <row r="835" spans="19:19" ht="15.75" customHeight="1">
      <c r="S835" s="89"/>
    </row>
    <row r="836" spans="19:19" ht="15.75" customHeight="1">
      <c r="S836" s="89"/>
    </row>
    <row r="837" spans="19:19" ht="15.75" customHeight="1">
      <c r="S837" s="89"/>
    </row>
    <row r="838" spans="19:19" ht="15.75" customHeight="1">
      <c r="S838" s="89"/>
    </row>
    <row r="839" spans="19:19" ht="15.75" customHeight="1">
      <c r="S839" s="89"/>
    </row>
    <row r="840" spans="19:19" ht="15.75" customHeight="1">
      <c r="S840" s="89"/>
    </row>
    <row r="841" spans="19:19" ht="15.75" customHeight="1">
      <c r="S841" s="89"/>
    </row>
    <row r="842" spans="19:19" ht="15.75" customHeight="1">
      <c r="S842" s="89"/>
    </row>
    <row r="843" spans="19:19" ht="15.75" customHeight="1">
      <c r="S843" s="89"/>
    </row>
    <row r="844" spans="19:19" ht="15.75" customHeight="1">
      <c r="S844" s="89"/>
    </row>
    <row r="845" spans="19:19" ht="15.75" customHeight="1">
      <c r="S845" s="89"/>
    </row>
    <row r="846" spans="19:19" ht="15.75" customHeight="1">
      <c r="S846" s="89"/>
    </row>
    <row r="847" spans="19:19" ht="15.75" customHeight="1">
      <c r="S847" s="89"/>
    </row>
    <row r="848" spans="19:19" ht="15.75" customHeight="1">
      <c r="S848" s="89"/>
    </row>
    <row r="849" spans="19:19" ht="15.75" customHeight="1">
      <c r="S849" s="89"/>
    </row>
    <row r="850" spans="19:19" ht="15.75" customHeight="1">
      <c r="S850" s="89"/>
    </row>
    <row r="851" spans="19:19" ht="15.75" customHeight="1">
      <c r="S851" s="89"/>
    </row>
    <row r="852" spans="19:19" ht="15.75" customHeight="1">
      <c r="S852" s="89"/>
    </row>
    <row r="853" spans="19:19" ht="15.75" customHeight="1">
      <c r="S853" s="89"/>
    </row>
    <row r="854" spans="19:19" ht="15.75" customHeight="1">
      <c r="S854" s="89"/>
    </row>
    <row r="855" spans="19:19" ht="15.75" customHeight="1">
      <c r="S855" s="89"/>
    </row>
    <row r="856" spans="19:19" ht="15.75" customHeight="1">
      <c r="S856" s="89"/>
    </row>
    <row r="857" spans="19:19" ht="15.75" customHeight="1">
      <c r="S857" s="89"/>
    </row>
    <row r="858" spans="19:19" ht="15.75" customHeight="1">
      <c r="S858" s="89"/>
    </row>
    <row r="859" spans="19:19" ht="15.75" customHeight="1">
      <c r="S859" s="89"/>
    </row>
    <row r="860" spans="19:19" ht="15.75" customHeight="1">
      <c r="S860" s="89"/>
    </row>
    <row r="861" spans="19:19" ht="15.75" customHeight="1">
      <c r="S861" s="89"/>
    </row>
    <row r="862" spans="19:19" ht="15.75" customHeight="1">
      <c r="S862" s="89"/>
    </row>
    <row r="863" spans="19:19" ht="15.75" customHeight="1">
      <c r="S863" s="89"/>
    </row>
    <row r="864" spans="19:19" ht="15.75" customHeight="1">
      <c r="S864" s="89"/>
    </row>
    <row r="865" spans="19:19" ht="15.75" customHeight="1">
      <c r="S865" s="89"/>
    </row>
    <row r="866" spans="19:19" ht="15.75" customHeight="1">
      <c r="S866" s="89"/>
    </row>
    <row r="867" spans="19:19" ht="15.75" customHeight="1">
      <c r="S867" s="89"/>
    </row>
    <row r="868" spans="19:19" ht="15.75" customHeight="1">
      <c r="S868" s="89"/>
    </row>
    <row r="869" spans="19:19" ht="15.75" customHeight="1">
      <c r="S869" s="89"/>
    </row>
    <row r="870" spans="19:19" ht="15.75" customHeight="1">
      <c r="S870" s="89"/>
    </row>
    <row r="871" spans="19:19" ht="15.75" customHeight="1">
      <c r="S871" s="89"/>
    </row>
    <row r="872" spans="19:19" ht="15.75" customHeight="1">
      <c r="S872" s="89"/>
    </row>
    <row r="873" spans="19:19" ht="15.75" customHeight="1">
      <c r="S873" s="89"/>
    </row>
    <row r="874" spans="19:19" ht="15.75" customHeight="1">
      <c r="S874" s="89"/>
    </row>
    <row r="875" spans="19:19" ht="15.75" customHeight="1">
      <c r="S875" s="89"/>
    </row>
    <row r="876" spans="19:19" ht="15.75" customHeight="1">
      <c r="S876" s="89"/>
    </row>
    <row r="877" spans="19:19" ht="15.75" customHeight="1">
      <c r="S877" s="89"/>
    </row>
    <row r="878" spans="19:19" ht="15.75" customHeight="1">
      <c r="S878" s="89"/>
    </row>
    <row r="879" spans="19:19" ht="15.75" customHeight="1">
      <c r="S879" s="89"/>
    </row>
    <row r="880" spans="19:19" ht="15.75" customHeight="1">
      <c r="S880" s="89"/>
    </row>
    <row r="881" spans="19:19" ht="15.75" customHeight="1">
      <c r="S881" s="89"/>
    </row>
    <row r="882" spans="19:19" ht="15.75" customHeight="1">
      <c r="S882" s="89"/>
    </row>
    <row r="883" spans="19:19" ht="15.75" customHeight="1">
      <c r="S883" s="89"/>
    </row>
    <row r="884" spans="19:19" ht="15.75" customHeight="1">
      <c r="S884" s="89"/>
    </row>
    <row r="885" spans="19:19" ht="15.75" customHeight="1">
      <c r="S885" s="89"/>
    </row>
    <row r="886" spans="19:19" ht="15.75" customHeight="1">
      <c r="S886" s="89"/>
    </row>
    <row r="887" spans="19:19" ht="15.75" customHeight="1">
      <c r="S887" s="89"/>
    </row>
    <row r="888" spans="19:19" ht="15.75" customHeight="1">
      <c r="S888" s="89"/>
    </row>
    <row r="889" spans="19:19" ht="15.75" customHeight="1">
      <c r="S889" s="89"/>
    </row>
    <row r="890" spans="19:19" ht="15.75" customHeight="1">
      <c r="S890" s="89"/>
    </row>
    <row r="891" spans="19:19" ht="15.75" customHeight="1">
      <c r="S891" s="89"/>
    </row>
    <row r="892" spans="19:19" ht="15.75" customHeight="1">
      <c r="S892" s="89"/>
    </row>
    <row r="893" spans="19:19" ht="15.75" customHeight="1">
      <c r="S893" s="89"/>
    </row>
    <row r="894" spans="19:19" ht="15.75" customHeight="1">
      <c r="S894" s="89"/>
    </row>
    <row r="895" spans="19:19" ht="15.75" customHeight="1">
      <c r="S895" s="89"/>
    </row>
    <row r="896" spans="19:19" ht="15.75" customHeight="1">
      <c r="S896" s="89"/>
    </row>
    <row r="897" spans="19:19" ht="15.75" customHeight="1">
      <c r="S897" s="89"/>
    </row>
    <row r="898" spans="19:19" ht="15.75" customHeight="1">
      <c r="S898" s="89"/>
    </row>
    <row r="899" spans="19:19" ht="15.75" customHeight="1">
      <c r="S899" s="89"/>
    </row>
    <row r="900" spans="19:19" ht="15.75" customHeight="1">
      <c r="S900" s="89"/>
    </row>
    <row r="901" spans="19:19" ht="15.75" customHeight="1">
      <c r="S901" s="89"/>
    </row>
    <row r="902" spans="19:19" ht="15.75" customHeight="1">
      <c r="S902" s="89"/>
    </row>
    <row r="903" spans="19:19" ht="15.75" customHeight="1">
      <c r="S903" s="89"/>
    </row>
    <row r="904" spans="19:19" ht="15.75" customHeight="1">
      <c r="S904" s="89"/>
    </row>
    <row r="905" spans="19:19" ht="15.75" customHeight="1">
      <c r="S905" s="89"/>
    </row>
    <row r="906" spans="19:19" ht="15.75" customHeight="1">
      <c r="S906" s="89"/>
    </row>
    <row r="907" spans="19:19" ht="15.75" customHeight="1">
      <c r="S907" s="89"/>
    </row>
    <row r="908" spans="19:19" ht="15.75" customHeight="1">
      <c r="S908" s="89"/>
    </row>
    <row r="909" spans="19:19" ht="15.75" customHeight="1">
      <c r="S909" s="89"/>
    </row>
    <row r="910" spans="19:19" ht="15.75" customHeight="1">
      <c r="S910" s="89"/>
    </row>
    <row r="911" spans="19:19" ht="15.75" customHeight="1">
      <c r="S911" s="89"/>
    </row>
    <row r="912" spans="19:19" ht="15.75" customHeight="1">
      <c r="S912" s="89"/>
    </row>
    <row r="913" spans="19:19" ht="15.75" customHeight="1">
      <c r="S913" s="89"/>
    </row>
    <row r="914" spans="19:19" ht="15.75" customHeight="1">
      <c r="S914" s="89"/>
    </row>
    <row r="915" spans="19:19" ht="15.75" customHeight="1">
      <c r="S915" s="89"/>
    </row>
    <row r="916" spans="19:19" ht="15.75" customHeight="1">
      <c r="S916" s="89"/>
    </row>
    <row r="917" spans="19:19" ht="15.75" customHeight="1">
      <c r="S917" s="89"/>
    </row>
    <row r="918" spans="19:19" ht="15.75" customHeight="1">
      <c r="S918" s="89"/>
    </row>
    <row r="919" spans="19:19" ht="15.75" customHeight="1">
      <c r="S919" s="89"/>
    </row>
    <row r="920" spans="19:19" ht="15.75" customHeight="1">
      <c r="S920" s="89"/>
    </row>
    <row r="921" spans="19:19" ht="15.75" customHeight="1">
      <c r="S921" s="89"/>
    </row>
    <row r="922" spans="19:19" ht="15.75" customHeight="1">
      <c r="S922" s="89"/>
    </row>
    <row r="923" spans="19:19" ht="15.75" customHeight="1">
      <c r="S923" s="89"/>
    </row>
    <row r="924" spans="19:19" ht="15.75" customHeight="1">
      <c r="S924" s="89"/>
    </row>
    <row r="925" spans="19:19" ht="15.75" customHeight="1">
      <c r="S925" s="89"/>
    </row>
    <row r="926" spans="19:19" ht="15.75" customHeight="1">
      <c r="S926" s="89"/>
    </row>
    <row r="927" spans="19:19" ht="15.75" customHeight="1">
      <c r="S927" s="89"/>
    </row>
    <row r="928" spans="19:19" ht="15.75" customHeight="1">
      <c r="S928" s="89"/>
    </row>
    <row r="929" spans="19:19" ht="15.75" customHeight="1">
      <c r="S929" s="89"/>
    </row>
    <row r="930" spans="19:19" ht="15.75" customHeight="1">
      <c r="S930" s="89"/>
    </row>
    <row r="931" spans="19:19" ht="15.75" customHeight="1">
      <c r="S931" s="89"/>
    </row>
    <row r="932" spans="19:19" ht="15.75" customHeight="1">
      <c r="S932" s="89"/>
    </row>
    <row r="933" spans="19:19" ht="15.75" customHeight="1">
      <c r="S933" s="89"/>
    </row>
    <row r="934" spans="19:19" ht="15.75" customHeight="1">
      <c r="S934" s="89"/>
    </row>
    <row r="935" spans="19:19" ht="15.75" customHeight="1">
      <c r="S935" s="89"/>
    </row>
    <row r="936" spans="19:19" ht="15.75" customHeight="1">
      <c r="S936" s="89"/>
    </row>
    <row r="937" spans="19:19" ht="15.75" customHeight="1">
      <c r="S937" s="89"/>
    </row>
    <row r="938" spans="19:19" ht="15.75" customHeight="1">
      <c r="S938" s="89"/>
    </row>
    <row r="939" spans="19:19" ht="15.75" customHeight="1">
      <c r="S939" s="89"/>
    </row>
    <row r="940" spans="19:19" ht="15.75" customHeight="1">
      <c r="S940" s="89"/>
    </row>
    <row r="941" spans="19:19" ht="15.75" customHeight="1">
      <c r="S941" s="89"/>
    </row>
    <row r="942" spans="19:19" ht="15.75" customHeight="1">
      <c r="S942" s="89"/>
    </row>
    <row r="943" spans="19:19" ht="15.75" customHeight="1">
      <c r="S943" s="89"/>
    </row>
    <row r="944" spans="19:19" ht="15.75" customHeight="1">
      <c r="S944" s="89"/>
    </row>
    <row r="945" spans="19:19" ht="15.75" customHeight="1">
      <c r="S945" s="89"/>
    </row>
    <row r="946" spans="19:19" ht="15.75" customHeight="1">
      <c r="S946" s="89"/>
    </row>
    <row r="947" spans="19:19" ht="15.75" customHeight="1">
      <c r="S947" s="89"/>
    </row>
    <row r="948" spans="19:19" ht="15.75" customHeight="1">
      <c r="S948" s="89"/>
    </row>
    <row r="949" spans="19:19" ht="15.75" customHeight="1">
      <c r="S949" s="89"/>
    </row>
    <row r="950" spans="19:19" ht="15.75" customHeight="1">
      <c r="S950" s="89"/>
    </row>
    <row r="951" spans="19:19" ht="15.75" customHeight="1">
      <c r="S951" s="89"/>
    </row>
    <row r="952" spans="19:19" ht="15.75" customHeight="1">
      <c r="S952" s="89"/>
    </row>
    <row r="953" spans="19:19" ht="15.75" customHeight="1">
      <c r="S953" s="89"/>
    </row>
    <row r="954" spans="19:19" ht="15.75" customHeight="1">
      <c r="S954" s="89"/>
    </row>
    <row r="955" spans="19:19" ht="15.75" customHeight="1">
      <c r="S955" s="89"/>
    </row>
    <row r="956" spans="19:19" ht="15.75" customHeight="1">
      <c r="S956" s="89"/>
    </row>
    <row r="957" spans="19:19" ht="15.75" customHeight="1">
      <c r="S957" s="89"/>
    </row>
    <row r="958" spans="19:19" ht="15.75" customHeight="1">
      <c r="S958" s="89"/>
    </row>
    <row r="959" spans="19:19" ht="15.75" customHeight="1">
      <c r="S959" s="89"/>
    </row>
    <row r="960" spans="19:19" ht="15.75" customHeight="1">
      <c r="S960" s="89"/>
    </row>
    <row r="961" spans="19:19" ht="15.75" customHeight="1">
      <c r="S961" s="89"/>
    </row>
    <row r="962" spans="19:19" ht="15.75" customHeight="1">
      <c r="S962" s="89"/>
    </row>
    <row r="963" spans="19:19" ht="15.75" customHeight="1">
      <c r="S963" s="89"/>
    </row>
    <row r="964" spans="19:19" ht="15.75" customHeight="1">
      <c r="S964" s="89"/>
    </row>
    <row r="965" spans="19:19" ht="15.75" customHeight="1">
      <c r="S965" s="89"/>
    </row>
    <row r="966" spans="19:19" ht="15.75" customHeight="1">
      <c r="S966" s="89"/>
    </row>
    <row r="967" spans="19:19" ht="15.75" customHeight="1">
      <c r="S967" s="89"/>
    </row>
    <row r="968" spans="19:19" ht="15.75" customHeight="1">
      <c r="S968" s="89"/>
    </row>
    <row r="969" spans="19:19" ht="15.75" customHeight="1">
      <c r="S969" s="89"/>
    </row>
    <row r="970" spans="19:19" ht="15.75" customHeight="1">
      <c r="S970" s="89"/>
    </row>
    <row r="971" spans="19:19" ht="15.75" customHeight="1">
      <c r="S971" s="89"/>
    </row>
    <row r="972" spans="19:19" ht="15.75" customHeight="1">
      <c r="S972" s="89"/>
    </row>
    <row r="973" spans="19:19" ht="15.75" customHeight="1">
      <c r="S973" s="89"/>
    </row>
    <row r="974" spans="19:19" ht="15.75" customHeight="1">
      <c r="S974" s="89"/>
    </row>
    <row r="975" spans="19:19" ht="15.75" customHeight="1">
      <c r="S975" s="89"/>
    </row>
    <row r="976" spans="19:19" ht="15.75" customHeight="1">
      <c r="S976" s="89"/>
    </row>
    <row r="977" spans="19:19" ht="15.75" customHeight="1">
      <c r="S977" s="89"/>
    </row>
    <row r="978" spans="19:19" ht="15.75" customHeight="1">
      <c r="S978" s="89"/>
    </row>
    <row r="979" spans="19:19" ht="15.75" customHeight="1">
      <c r="S979" s="89"/>
    </row>
    <row r="980" spans="19:19" ht="15.75" customHeight="1">
      <c r="S980" s="89"/>
    </row>
    <row r="981" spans="19:19" ht="15.75" customHeight="1">
      <c r="S981" s="89"/>
    </row>
    <row r="982" spans="19:19" ht="15.75" customHeight="1">
      <c r="S982" s="89"/>
    </row>
    <row r="983" spans="19:19" ht="15.75" customHeight="1">
      <c r="S983" s="89"/>
    </row>
    <row r="984" spans="19:19" ht="15.75" customHeight="1">
      <c r="S984" s="89"/>
    </row>
    <row r="985" spans="19:19" ht="15.75" customHeight="1">
      <c r="S985" s="89"/>
    </row>
    <row r="986" spans="19:19" ht="15.75" customHeight="1">
      <c r="S986" s="89"/>
    </row>
    <row r="987" spans="19:19" ht="15.75" customHeight="1">
      <c r="S987" s="89"/>
    </row>
    <row r="988" spans="19:19" ht="15.75" customHeight="1">
      <c r="S988" s="89"/>
    </row>
    <row r="989" spans="19:19" ht="15.75" customHeight="1">
      <c r="S989" s="89"/>
    </row>
    <row r="990" spans="19:19" ht="15.75" customHeight="1">
      <c r="S990" s="89"/>
    </row>
    <row r="991" spans="19:19" ht="15.75" customHeight="1">
      <c r="S991" s="89"/>
    </row>
    <row r="992" spans="19:19" ht="15.75" customHeight="1">
      <c r="S992" s="89"/>
    </row>
    <row r="993" spans="19:19" ht="15.75" customHeight="1">
      <c r="S993" s="89"/>
    </row>
    <row r="994" spans="19:19" ht="15.75" customHeight="1">
      <c r="S994" s="89"/>
    </row>
    <row r="995" spans="19:19" ht="15.75" customHeight="1">
      <c r="S995" s="89"/>
    </row>
    <row r="996" spans="19:19" ht="15.75" customHeight="1">
      <c r="S996" s="89"/>
    </row>
    <row r="997" spans="19:19" ht="15.75" customHeight="1">
      <c r="S997" s="89"/>
    </row>
    <row r="998" spans="19:19">
      <c r="S998" s="89"/>
    </row>
    <row r="999" spans="19:19">
      <c r="S999" s="89"/>
    </row>
  </sheetData>
  <autoFilter ref="C8:F52"/>
  <mergeCells count="14">
    <mergeCell ref="P8:P25"/>
    <mergeCell ref="P26:P34"/>
    <mergeCell ref="P35:P41"/>
    <mergeCell ref="B26:B34"/>
    <mergeCell ref="B35:B42"/>
    <mergeCell ref="B43:B46"/>
    <mergeCell ref="B2:I7"/>
    <mergeCell ref="J2:M2"/>
    <mergeCell ref="K3:M3"/>
    <mergeCell ref="K4:M4"/>
    <mergeCell ref="K5:M5"/>
    <mergeCell ref="K6:M6"/>
    <mergeCell ref="B8:B25"/>
    <mergeCell ref="K7:M7"/>
  </mergeCells>
  <dataValidations count="1">
    <dataValidation type="list" allowBlank="1" showErrorMessage="1" sqref="K8">
      <formula1>$S$8:$W$8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showGridLines="0" workbookViewId="0"/>
  </sheetViews>
  <sheetFormatPr defaultColWidth="14.42578125" defaultRowHeight="15" customHeight="1"/>
  <cols>
    <col min="1" max="1" width="20.140625" customWidth="1"/>
    <col min="2" max="2" width="14.28515625" customWidth="1"/>
    <col min="3" max="3" width="16" customWidth="1"/>
    <col min="4" max="4" width="14.5703125" customWidth="1"/>
    <col min="5" max="5" width="15" customWidth="1"/>
    <col min="6" max="6" width="17.42578125" customWidth="1"/>
    <col min="7" max="7" width="14.28515625" customWidth="1"/>
    <col min="8" max="8" width="14.28515625" hidden="1" customWidth="1"/>
    <col min="9" max="25" width="8.7109375" customWidth="1"/>
  </cols>
  <sheetData>
    <row r="1" spans="1:25" ht="51.75" customHeight="1">
      <c r="A1" s="201" t="s">
        <v>141</v>
      </c>
      <c r="B1" s="201" t="s">
        <v>142</v>
      </c>
      <c r="C1" s="201" t="s">
        <v>143</v>
      </c>
      <c r="D1" s="201" t="s">
        <v>144</v>
      </c>
      <c r="E1" s="201" t="s">
        <v>145</v>
      </c>
      <c r="F1" s="201" t="s">
        <v>146</v>
      </c>
      <c r="G1" s="201" t="s">
        <v>147</v>
      </c>
      <c r="H1" s="202" t="s">
        <v>148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5" ht="23.25" customHeight="1">
      <c r="A2" s="204" t="s">
        <v>149</v>
      </c>
      <c r="B2" s="205">
        <f>SC1_FPOLIS!$K$5</f>
        <v>30</v>
      </c>
      <c r="C2" s="206">
        <f>SC1_FPOLIS!$G$47</f>
        <v>0.995</v>
      </c>
      <c r="D2" s="207">
        <f>(SC1_FPOLIS!K3)</f>
        <v>10000</v>
      </c>
      <c r="E2" s="207">
        <f>(SC1_FPOLIS!$K$4)</f>
        <v>50</v>
      </c>
      <c r="F2" s="208">
        <f>(SC1_FPOLIS!$K$6)</f>
        <v>0</v>
      </c>
      <c r="G2" s="207">
        <f>(SC1_FPOLIS!$K$7)</f>
        <v>0</v>
      </c>
      <c r="H2" s="207" t="e">
        <f>(SC1_FPOLIS!#REF!)</f>
        <v>#REF!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ht="23.25" customHeight="1">
      <c r="A3" s="210" t="s">
        <v>150</v>
      </c>
      <c r="B3" s="211">
        <f>SC2_ITAJAI!$K$5</f>
        <v>55</v>
      </c>
      <c r="C3" s="212">
        <f>SC2_ITAJAI!G47</f>
        <v>0</v>
      </c>
      <c r="D3" s="213">
        <f>SC2_ITAJAI!$K$3</f>
        <v>16201.35</v>
      </c>
      <c r="E3" s="213">
        <f>SC2_ITAJAI!$K$4</f>
        <v>16201.35</v>
      </c>
      <c r="F3" s="214">
        <f>SC2_ITAJAI!$K$6</f>
        <v>7535165</v>
      </c>
      <c r="G3" s="213">
        <f>SC2_ITAJAI!$K$7</f>
        <v>2.1500989029437312</v>
      </c>
      <c r="H3" s="213" t="e">
        <f>SC2_ITAJAI!#REF!</f>
        <v>#REF!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ht="23.25" customHeight="1">
      <c r="A4" s="204" t="s">
        <v>151</v>
      </c>
      <c r="B4" s="215">
        <f>SC3_CRICIÚMA!$K$5</f>
        <v>0</v>
      </c>
      <c r="C4" s="206" t="e">
        <f>SC3_CRICIÚMA!G47</f>
        <v>#DIV/0!</v>
      </c>
      <c r="D4" s="207">
        <f>SC3_CRICIÚMA!$K$3</f>
        <v>0</v>
      </c>
      <c r="E4" s="207">
        <f>SC3_CRICIÚMA!$K$4</f>
        <v>0</v>
      </c>
      <c r="F4" s="208">
        <f>SC3_CRICIÚMA!$K$6</f>
        <v>0</v>
      </c>
      <c r="G4" s="207">
        <f>SC3_CRICIÚMA!$K$7</f>
        <v>0</v>
      </c>
      <c r="H4" s="207" t="e">
        <f>SC3_CRICIÚMA!#REF!</f>
        <v>#REF!</v>
      </c>
      <c r="I4" s="216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spans="1:25" ht="23.25" customHeight="1">
      <c r="A5" s="210" t="s">
        <v>152</v>
      </c>
      <c r="B5" s="211">
        <f>SC4_JOINVILLE!K5</f>
        <v>0</v>
      </c>
      <c r="C5" s="212" t="e">
        <f>SC4_JOINVILLE!G47</f>
        <v>#DIV/0!</v>
      </c>
      <c r="D5" s="213">
        <f>SC4_JOINVILLE!K3</f>
        <v>0</v>
      </c>
      <c r="E5" s="213">
        <f>SC4_JOINVILLE!K4</f>
        <v>0</v>
      </c>
      <c r="F5" s="214">
        <f>SC4_JOINVILLE!K6</f>
        <v>0</v>
      </c>
      <c r="G5" s="213">
        <f>SC4_JOINVILLE!K7</f>
        <v>0</v>
      </c>
      <c r="H5" s="213" t="e">
        <f>#REF!</f>
        <v>#REF!</v>
      </c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</row>
    <row r="6" spans="1:25" ht="23.25" customHeight="1">
      <c r="A6" s="204" t="s">
        <v>153</v>
      </c>
      <c r="B6" s="215">
        <f>SC5_BLUMENAU!$K$5</f>
        <v>50</v>
      </c>
      <c r="C6" s="206">
        <f>SC5_BLUMENAU!G47</f>
        <v>0</v>
      </c>
      <c r="D6" s="207">
        <f>SC5_BLUMENAU!$K$3</f>
        <v>38766</v>
      </c>
      <c r="E6" s="207">
        <f>SC5_BLUMENAU!$K$4</f>
        <v>38766</v>
      </c>
      <c r="F6" s="208">
        <f>SC5_BLUMENAU!$K$6</f>
        <v>3431075</v>
      </c>
      <c r="G6" s="207">
        <f>SC5_BLUMENAU!$K$7</f>
        <v>11.298499741334712</v>
      </c>
      <c r="H6" s="207" t="e">
        <f>SC5_BLUMENAU!#REF!</f>
        <v>#REF!</v>
      </c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</row>
    <row r="7" spans="1:25" ht="23.25" customHeight="1">
      <c r="A7" s="210" t="s">
        <v>154</v>
      </c>
      <c r="B7" s="211">
        <f>'SC6_OESTE '!$K$5</f>
        <v>0</v>
      </c>
      <c r="C7" s="212" t="e">
        <f>'SC6_OESTE '!G47</f>
        <v>#DIV/0!</v>
      </c>
      <c r="D7" s="213">
        <f>'SC6_OESTE '!$K$3</f>
        <v>0</v>
      </c>
      <c r="E7" s="213">
        <f>'SC6_OESTE '!$K$4</f>
        <v>0</v>
      </c>
      <c r="F7" s="214">
        <f>'SC6_OESTE '!$K$6</f>
        <v>0</v>
      </c>
      <c r="G7" s="213">
        <f>'SC6_OESTE '!$K$7</f>
        <v>0</v>
      </c>
      <c r="H7" s="213" t="e">
        <f>'SC6_OESTE '!#REF!</f>
        <v>#REF!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</row>
    <row r="8" spans="1:25" ht="23.25" customHeight="1">
      <c r="A8" s="217" t="s">
        <v>155</v>
      </c>
      <c r="B8" s="218">
        <f>SUM(B2:B7)</f>
        <v>135</v>
      </c>
      <c r="C8" s="218" t="str">
        <f>IFERROR(AVERAGE(C2:C7),"")</f>
        <v/>
      </c>
      <c r="D8" s="219">
        <f t="shared" ref="D8:F8" si="0">SUM(D2:D7)</f>
        <v>64967.35</v>
      </c>
      <c r="E8" s="219">
        <f t="shared" si="0"/>
        <v>55017.35</v>
      </c>
      <c r="F8" s="220">
        <f t="shared" si="0"/>
        <v>10966240</v>
      </c>
      <c r="G8" s="221">
        <f>IFERROR(E8*1000/F8,0)</f>
        <v>5.0169748245524444</v>
      </c>
      <c r="H8" s="221">
        <f>IFERROR(E8/#REF!,0)</f>
        <v>0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</row>
    <row r="9" spans="1:25" ht="18" customHeight="1">
      <c r="A9" s="209" t="s">
        <v>156</v>
      </c>
      <c r="B9" s="222"/>
      <c r="C9" s="209"/>
      <c r="D9" s="222"/>
      <c r="E9" s="222"/>
      <c r="F9" s="222"/>
      <c r="G9" s="222"/>
      <c r="H9" s="222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</row>
    <row r="10" spans="1:25" ht="18" hidden="1" customHeight="1">
      <c r="A10" s="209"/>
      <c r="B10" s="222"/>
      <c r="C10" s="209"/>
      <c r="D10" s="222"/>
      <c r="E10" s="222"/>
      <c r="F10" s="222"/>
      <c r="G10" s="222"/>
      <c r="H10" s="222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</row>
    <row r="11" spans="1:25" ht="18" hidden="1" customHeight="1">
      <c r="A11" s="209"/>
      <c r="B11" s="222"/>
      <c r="C11" s="209"/>
      <c r="D11" s="222"/>
      <c r="E11" s="222"/>
      <c r="F11" s="222"/>
      <c r="G11" s="222"/>
      <c r="H11" s="222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</row>
    <row r="12" spans="1:25" ht="18" hidden="1" customHeight="1">
      <c r="A12" s="209"/>
      <c r="B12" s="222"/>
      <c r="C12" s="209"/>
      <c r="D12" s="222"/>
      <c r="E12" s="222"/>
      <c r="F12" s="222"/>
      <c r="G12" s="222"/>
      <c r="H12" s="222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</row>
    <row r="13" spans="1:25" ht="18" hidden="1" customHeight="1">
      <c r="A13" s="209"/>
      <c r="B13" s="222"/>
      <c r="C13" s="209"/>
      <c r="D13" s="222"/>
      <c r="E13" s="222"/>
      <c r="F13" s="222"/>
      <c r="G13" s="222"/>
      <c r="H13" s="222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</row>
    <row r="14" spans="1:25" ht="18" hidden="1" customHeight="1">
      <c r="A14" s="209"/>
      <c r="B14" s="222"/>
      <c r="C14" s="209"/>
      <c r="D14" s="222"/>
      <c r="E14" s="222"/>
      <c r="F14" s="222"/>
      <c r="G14" s="222"/>
      <c r="H14" s="222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</row>
    <row r="15" spans="1:25" ht="18" hidden="1" customHeight="1">
      <c r="A15" s="209"/>
      <c r="B15" s="222"/>
      <c r="C15" s="209"/>
      <c r="D15" s="222"/>
      <c r="E15" s="222"/>
      <c r="F15" s="222"/>
      <c r="G15" s="222"/>
      <c r="H15" s="222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</row>
    <row r="16" spans="1:25" ht="18" hidden="1" customHeight="1">
      <c r="A16" s="209"/>
      <c r="B16" s="222"/>
      <c r="C16" s="209"/>
      <c r="D16" s="222"/>
      <c r="E16" s="222"/>
      <c r="F16" s="222"/>
      <c r="G16" s="222"/>
      <c r="H16" s="222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</row>
    <row r="17" spans="1:25" ht="18" hidden="1" customHeight="1">
      <c r="A17" s="209"/>
      <c r="B17" s="222"/>
      <c r="C17" s="209"/>
      <c r="D17" s="222"/>
      <c r="E17" s="222"/>
      <c r="F17" s="222"/>
      <c r="G17" s="222"/>
      <c r="H17" s="222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</row>
    <row r="18" spans="1:25" ht="18" hidden="1" customHeight="1">
      <c r="A18" s="209"/>
      <c r="B18" s="222"/>
      <c r="C18" s="209"/>
      <c r="D18" s="222"/>
      <c r="E18" s="222"/>
      <c r="F18" s="222"/>
      <c r="G18" s="222"/>
      <c r="H18" s="222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</row>
    <row r="19" spans="1:25" ht="18" hidden="1" customHeight="1">
      <c r="A19" s="209"/>
      <c r="B19" s="222"/>
      <c r="C19" s="209"/>
      <c r="D19" s="222"/>
      <c r="E19" s="222"/>
      <c r="F19" s="222"/>
      <c r="G19" s="222"/>
      <c r="H19" s="222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</row>
    <row r="20" spans="1:25" ht="18" hidden="1" customHeight="1">
      <c r="A20" s="209"/>
      <c r="B20" s="222"/>
      <c r="C20" s="209"/>
      <c r="D20" s="222"/>
      <c r="E20" s="222"/>
      <c r="F20" s="222"/>
      <c r="G20" s="222"/>
      <c r="H20" s="222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</row>
    <row r="21" spans="1:25" ht="18" hidden="1" customHeight="1">
      <c r="A21" s="209"/>
      <c r="B21" s="222"/>
      <c r="C21" s="209"/>
      <c r="D21" s="222"/>
      <c r="E21" s="222"/>
      <c r="F21" s="222">
        <v>1</v>
      </c>
      <c r="G21" s="222"/>
      <c r="H21" s="222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</row>
    <row r="22" spans="1:25" ht="18" hidden="1" customHeight="1">
      <c r="A22" s="209"/>
      <c r="B22" s="222"/>
      <c r="C22" s="209"/>
      <c r="D22" s="222"/>
      <c r="E22" s="222"/>
      <c r="F22" s="222"/>
      <c r="G22" s="222"/>
      <c r="H22" s="222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</row>
    <row r="23" spans="1:25" ht="18" hidden="1" customHeight="1">
      <c r="A23" s="209"/>
      <c r="B23" s="222"/>
      <c r="C23" s="209"/>
      <c r="D23" s="222"/>
      <c r="E23" s="222"/>
      <c r="F23" s="222"/>
      <c r="G23" s="222"/>
      <c r="H23" s="222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</row>
    <row r="24" spans="1:25" ht="18" hidden="1" customHeight="1">
      <c r="A24" s="209"/>
      <c r="B24" s="222"/>
      <c r="C24" s="209"/>
      <c r="D24" s="222"/>
      <c r="E24" s="222"/>
      <c r="F24" s="222"/>
      <c r="G24" s="222"/>
      <c r="H24" s="222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</row>
    <row r="25" spans="1:25" ht="15.75" hidden="1" customHeight="1">
      <c r="A25" s="51"/>
      <c r="B25" s="223"/>
      <c r="C25" s="51"/>
      <c r="D25" s="223"/>
      <c r="E25" s="223"/>
      <c r="F25" s="223"/>
      <c r="G25" s="223"/>
      <c r="H25" s="223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5.75" hidden="1" customHeight="1">
      <c r="A26" s="51"/>
      <c r="B26" s="223"/>
      <c r="C26" s="51"/>
      <c r="D26" s="223"/>
      <c r="E26" s="223"/>
      <c r="F26" s="223"/>
      <c r="G26" s="223"/>
      <c r="H26" s="22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5.75" hidden="1" customHeight="1">
      <c r="A27" s="51"/>
      <c r="B27" s="223"/>
      <c r="C27" s="51"/>
      <c r="D27" s="223"/>
      <c r="E27" s="223"/>
      <c r="F27" s="223"/>
      <c r="G27" s="223"/>
      <c r="H27" s="223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.75" hidden="1" customHeight="1">
      <c r="A28" s="51"/>
      <c r="B28" s="223"/>
      <c r="C28" s="51"/>
      <c r="D28" s="223"/>
      <c r="E28" s="223"/>
      <c r="F28" s="223"/>
      <c r="G28" s="223"/>
      <c r="H28" s="223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hidden="1" customHeight="1">
      <c r="A29" s="51"/>
      <c r="B29" s="223"/>
      <c r="C29" s="51"/>
      <c r="D29" s="223"/>
      <c r="E29" s="223"/>
      <c r="F29" s="223"/>
      <c r="G29" s="223"/>
      <c r="H29" s="223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5.75" hidden="1" customHeight="1">
      <c r="A30" s="51"/>
      <c r="B30" s="223"/>
      <c r="C30" s="51"/>
      <c r="D30" s="223"/>
      <c r="E30" s="223"/>
      <c r="F30" s="223"/>
      <c r="G30" s="223"/>
      <c r="H30" s="22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5.75" hidden="1" customHeight="1">
      <c r="A31" s="51"/>
      <c r="B31" s="223"/>
      <c r="C31" s="51"/>
      <c r="D31" s="223"/>
      <c r="E31" s="223"/>
      <c r="F31" s="223"/>
      <c r="G31" s="223"/>
      <c r="H31" s="223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15.75" hidden="1" customHeight="1">
      <c r="A32" s="51"/>
      <c r="B32" s="223"/>
      <c r="C32" s="51"/>
      <c r="D32" s="223"/>
      <c r="E32" s="223"/>
      <c r="F32" s="223"/>
      <c r="G32" s="223"/>
      <c r="H32" s="22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ht="15.75" hidden="1" customHeight="1">
      <c r="A33" s="51"/>
      <c r="B33" s="223"/>
      <c r="C33" s="51"/>
      <c r="D33" s="223"/>
      <c r="E33" s="223"/>
      <c r="F33" s="223"/>
      <c r="G33" s="223"/>
      <c r="H33" s="223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15.75" hidden="1" customHeight="1">
      <c r="A34" s="51"/>
      <c r="B34" s="223"/>
      <c r="C34" s="51"/>
      <c r="D34" s="223"/>
      <c r="E34" s="223"/>
      <c r="F34" s="223"/>
      <c r="G34" s="223"/>
      <c r="H34" s="223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5.75" hidden="1" customHeight="1">
      <c r="A35" s="51"/>
      <c r="B35" s="223"/>
      <c r="C35" s="51"/>
      <c r="D35" s="223"/>
      <c r="E35" s="223"/>
      <c r="F35" s="223"/>
      <c r="G35" s="223"/>
      <c r="H35" s="223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ht="15.75" hidden="1" customHeight="1">
      <c r="A36" s="51"/>
      <c r="B36" s="223"/>
      <c r="C36" s="51"/>
      <c r="D36" s="223"/>
      <c r="E36" s="223"/>
      <c r="F36" s="223"/>
      <c r="G36" s="223"/>
      <c r="H36" s="223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15.75" hidden="1" customHeight="1">
      <c r="A37" s="51"/>
      <c r="B37" s="223"/>
      <c r="C37" s="51"/>
      <c r="D37" s="223"/>
      <c r="E37" s="223"/>
      <c r="F37" s="223"/>
      <c r="G37" s="223"/>
      <c r="H37" s="223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5.75" hidden="1" customHeight="1">
      <c r="A38" s="51"/>
      <c r="B38" s="223"/>
      <c r="C38" s="51"/>
      <c r="D38" s="223"/>
      <c r="E38" s="223"/>
      <c r="F38" s="223"/>
      <c r="G38" s="223"/>
      <c r="H38" s="22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5.75" hidden="1" customHeight="1">
      <c r="A39" s="51"/>
      <c r="B39" s="223"/>
      <c r="C39" s="51"/>
      <c r="D39" s="223"/>
      <c r="E39" s="223"/>
      <c r="F39" s="223"/>
      <c r="G39" s="223"/>
      <c r="H39" s="223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5.75" hidden="1" customHeight="1">
      <c r="A40" s="51"/>
      <c r="B40" s="223"/>
      <c r="C40" s="51"/>
      <c r="D40" s="223"/>
      <c r="E40" s="223"/>
      <c r="F40" s="223"/>
      <c r="G40" s="223"/>
      <c r="H40" s="223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hidden="1" customHeight="1">
      <c r="A41" s="51"/>
      <c r="B41" s="223"/>
      <c r="C41" s="51"/>
      <c r="D41" s="223"/>
      <c r="E41" s="223"/>
      <c r="F41" s="223"/>
      <c r="G41" s="223"/>
      <c r="H41" s="22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.75" hidden="1" customHeight="1">
      <c r="A42" s="51"/>
      <c r="B42" s="223"/>
      <c r="C42" s="51"/>
      <c r="D42" s="223"/>
      <c r="E42" s="223"/>
      <c r="F42" s="223"/>
      <c r="G42" s="223"/>
      <c r="H42" s="22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 hidden="1" customHeight="1">
      <c r="A43" s="51"/>
      <c r="B43" s="223"/>
      <c r="C43" s="51"/>
      <c r="D43" s="223"/>
      <c r="E43" s="223"/>
      <c r="F43" s="223"/>
      <c r="G43" s="223"/>
      <c r="H43" s="223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5.75" hidden="1" customHeight="1">
      <c r="A44" s="51"/>
      <c r="B44" s="223"/>
      <c r="C44" s="51"/>
      <c r="D44" s="223"/>
      <c r="E44" s="223"/>
      <c r="F44" s="223"/>
      <c r="G44" s="223"/>
      <c r="H44" s="223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5.75" hidden="1" customHeight="1">
      <c r="A45" s="51"/>
      <c r="B45" s="223"/>
      <c r="C45" s="51"/>
      <c r="D45" s="223"/>
      <c r="E45" s="223"/>
      <c r="F45" s="223"/>
      <c r="G45" s="223"/>
      <c r="H45" s="223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hidden="1" customHeight="1">
      <c r="A46" s="51"/>
      <c r="B46" s="223"/>
      <c r="C46" s="51"/>
      <c r="D46" s="223"/>
      <c r="E46" s="223"/>
      <c r="F46" s="223"/>
      <c r="G46" s="223"/>
      <c r="H46" s="22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.75" hidden="1" customHeight="1">
      <c r="A47" s="51"/>
      <c r="B47" s="223"/>
      <c r="C47" s="51"/>
      <c r="D47" s="223"/>
      <c r="E47" s="223"/>
      <c r="F47" s="223"/>
      <c r="G47" s="223"/>
      <c r="H47" s="223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.75" hidden="1" customHeight="1">
      <c r="A48" s="51"/>
      <c r="B48" s="223"/>
      <c r="C48" s="51"/>
      <c r="D48" s="223"/>
      <c r="E48" s="223"/>
      <c r="F48" s="223"/>
      <c r="G48" s="223"/>
      <c r="H48" s="223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.75" hidden="1" customHeight="1">
      <c r="A49" s="51"/>
      <c r="B49" s="223"/>
      <c r="C49" s="51"/>
      <c r="D49" s="223"/>
      <c r="E49" s="223"/>
      <c r="F49" s="223"/>
      <c r="G49" s="223"/>
      <c r="H49" s="223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.75" hidden="1" customHeight="1">
      <c r="A50" s="51"/>
      <c r="B50" s="223"/>
      <c r="C50" s="51"/>
      <c r="D50" s="223"/>
      <c r="E50" s="223"/>
      <c r="F50" s="223"/>
      <c r="G50" s="223"/>
      <c r="H50" s="223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.75" customHeight="1">
      <c r="A51" s="51"/>
      <c r="B51" s="223"/>
      <c r="C51" s="51"/>
      <c r="D51" s="223"/>
      <c r="E51" s="223"/>
      <c r="F51" s="223"/>
      <c r="G51" s="223"/>
      <c r="H51" s="223"/>
      <c r="I51" s="51"/>
      <c r="J51" s="51"/>
      <c r="K51" s="51"/>
      <c r="L51" s="51"/>
    </row>
    <row r="52" spans="1:25" ht="15.75" customHeight="1">
      <c r="A52" s="51"/>
      <c r="B52" s="223"/>
      <c r="C52" s="51"/>
      <c r="D52" s="223"/>
      <c r="E52" s="223"/>
      <c r="F52" s="223"/>
      <c r="G52" s="223"/>
      <c r="H52" s="223"/>
      <c r="I52" s="51"/>
      <c r="J52" s="51"/>
      <c r="K52" s="51"/>
      <c r="L52" s="51"/>
    </row>
    <row r="53" spans="1:25" ht="15.75" customHeight="1">
      <c r="A53" s="51"/>
      <c r="B53" s="223"/>
      <c r="C53" s="51"/>
      <c r="D53" s="223"/>
      <c r="E53" s="223"/>
      <c r="F53" s="223"/>
      <c r="G53" s="223"/>
      <c r="H53" s="223"/>
      <c r="I53" s="51"/>
      <c r="J53" s="51"/>
      <c r="K53" s="51"/>
      <c r="L53" s="51"/>
    </row>
    <row r="54" spans="1:25" ht="15.75" customHeight="1">
      <c r="A54" s="51"/>
      <c r="B54" s="223"/>
      <c r="C54" s="51"/>
      <c r="D54" s="223"/>
      <c r="E54" s="223"/>
      <c r="F54" s="223"/>
      <c r="G54" s="223"/>
      <c r="H54" s="223"/>
      <c r="I54" s="51"/>
      <c r="J54" s="51"/>
      <c r="K54" s="51"/>
      <c r="L54" s="51"/>
    </row>
    <row r="55" spans="1:25" ht="15.75" customHeight="1">
      <c r="A55" s="51"/>
      <c r="B55" s="223"/>
      <c r="C55" s="51"/>
      <c r="D55" s="223"/>
      <c r="E55" s="223"/>
      <c r="F55" s="223"/>
      <c r="G55" s="223"/>
      <c r="H55" s="223"/>
      <c r="I55" s="51"/>
      <c r="J55" s="51"/>
      <c r="K55" s="51"/>
      <c r="L55" s="51"/>
    </row>
    <row r="56" spans="1:25" ht="15.75" customHeight="1">
      <c r="A56" s="51"/>
      <c r="B56" s="223"/>
      <c r="C56" s="51"/>
      <c r="D56" s="223"/>
      <c r="E56" s="223"/>
      <c r="F56" s="223"/>
      <c r="G56" s="223"/>
      <c r="H56" s="223"/>
      <c r="I56" s="51"/>
      <c r="J56" s="51"/>
      <c r="K56" s="51"/>
      <c r="L56" s="51"/>
    </row>
    <row r="57" spans="1:25" ht="15.75" customHeight="1">
      <c r="A57" s="51"/>
      <c r="B57" s="223"/>
      <c r="C57" s="51"/>
      <c r="D57" s="223"/>
      <c r="E57" s="223"/>
      <c r="F57" s="223"/>
      <c r="G57" s="223"/>
      <c r="H57" s="223"/>
      <c r="I57" s="51"/>
      <c r="J57" s="51"/>
      <c r="K57" s="51"/>
      <c r="L57" s="51"/>
    </row>
    <row r="58" spans="1:25" ht="15.75" customHeight="1">
      <c r="A58" s="51"/>
      <c r="B58" s="223"/>
      <c r="C58" s="51"/>
      <c r="D58" s="223"/>
      <c r="E58" s="223"/>
      <c r="F58" s="223"/>
      <c r="G58" s="223"/>
      <c r="H58" s="223"/>
      <c r="I58" s="51"/>
      <c r="J58" s="51"/>
      <c r="K58" s="51"/>
      <c r="L58" s="51"/>
    </row>
    <row r="59" spans="1:25" ht="15.75" customHeight="1">
      <c r="A59" s="51"/>
      <c r="B59" s="223"/>
      <c r="C59" s="51"/>
      <c r="D59" s="223"/>
      <c r="E59" s="223"/>
      <c r="F59" s="223"/>
      <c r="G59" s="223"/>
      <c r="H59" s="223"/>
      <c r="I59" s="51"/>
      <c r="J59" s="51"/>
      <c r="K59" s="51"/>
      <c r="L59" s="51"/>
    </row>
    <row r="60" spans="1:25" ht="15.75" customHeight="1">
      <c r="A60" s="51"/>
      <c r="B60" s="223"/>
      <c r="C60" s="51"/>
      <c r="D60" s="223"/>
      <c r="E60" s="223"/>
      <c r="F60" s="223"/>
      <c r="G60" s="223"/>
      <c r="H60" s="223"/>
      <c r="I60" s="51"/>
      <c r="J60" s="51"/>
      <c r="K60" s="51"/>
      <c r="L60" s="51"/>
    </row>
    <row r="61" spans="1:25" ht="15.75" customHeight="1">
      <c r="A61" s="51"/>
      <c r="B61" s="223"/>
      <c r="C61" s="51"/>
      <c r="D61" s="223"/>
      <c r="E61" s="223"/>
      <c r="F61" s="223"/>
      <c r="G61" s="223"/>
      <c r="H61" s="223"/>
      <c r="I61" s="51"/>
      <c r="J61" s="51"/>
      <c r="K61" s="51"/>
      <c r="L61" s="51"/>
    </row>
    <row r="62" spans="1:25" ht="15.75" customHeight="1">
      <c r="A62" s="51"/>
      <c r="B62" s="223"/>
      <c r="C62" s="51"/>
      <c r="D62" s="223"/>
      <c r="E62" s="223"/>
      <c r="F62" s="223"/>
      <c r="G62" s="223"/>
      <c r="H62" s="223"/>
      <c r="I62" s="51"/>
      <c r="J62" s="51"/>
      <c r="K62" s="51"/>
      <c r="L62" s="51"/>
    </row>
    <row r="63" spans="1:25" ht="15.75" customHeight="1">
      <c r="A63" s="51"/>
      <c r="B63" s="223"/>
      <c r="C63" s="51"/>
      <c r="D63" s="223"/>
      <c r="E63" s="223"/>
      <c r="F63" s="223"/>
      <c r="G63" s="223"/>
      <c r="H63" s="223"/>
      <c r="I63" s="51"/>
      <c r="J63" s="51"/>
      <c r="K63" s="51"/>
      <c r="L63" s="51"/>
    </row>
    <row r="64" spans="1:25" ht="15.75" customHeight="1">
      <c r="A64" s="51"/>
      <c r="B64" s="223"/>
      <c r="C64" s="51"/>
      <c r="D64" s="223"/>
      <c r="E64" s="223"/>
      <c r="F64" s="223"/>
      <c r="G64" s="223"/>
      <c r="H64" s="223"/>
      <c r="I64" s="51"/>
      <c r="J64" s="51"/>
      <c r="K64" s="51"/>
      <c r="L64" s="51"/>
    </row>
    <row r="65" spans="1:12" ht="15.75" customHeight="1">
      <c r="A65" s="51"/>
      <c r="B65" s="223"/>
      <c r="C65" s="51"/>
      <c r="D65" s="223"/>
      <c r="E65" s="223"/>
      <c r="F65" s="223"/>
      <c r="G65" s="223"/>
      <c r="H65" s="223"/>
      <c r="I65" s="51"/>
      <c r="J65" s="51"/>
      <c r="K65" s="51"/>
      <c r="L65" s="51"/>
    </row>
    <row r="66" spans="1:12" ht="15.75" customHeight="1">
      <c r="A66" s="51"/>
      <c r="B66" s="223"/>
      <c r="C66" s="51"/>
      <c r="D66" s="223"/>
      <c r="E66" s="223"/>
      <c r="F66" s="223"/>
      <c r="G66" s="223"/>
      <c r="H66" s="223"/>
      <c r="I66" s="51"/>
      <c r="J66" s="51"/>
      <c r="K66" s="51"/>
      <c r="L66" s="51"/>
    </row>
    <row r="67" spans="1:12" ht="15.75" customHeight="1">
      <c r="A67" s="51"/>
      <c r="B67" s="223"/>
      <c r="C67" s="51"/>
      <c r="D67" s="223"/>
      <c r="E67" s="223"/>
      <c r="F67" s="223"/>
      <c r="G67" s="223"/>
      <c r="H67" s="223"/>
      <c r="I67" s="51"/>
      <c r="J67" s="51"/>
      <c r="K67" s="51"/>
      <c r="L67" s="51"/>
    </row>
    <row r="68" spans="1:12" ht="15.75" customHeight="1">
      <c r="A68" s="51"/>
      <c r="B68" s="223"/>
      <c r="C68" s="51"/>
      <c r="D68" s="223"/>
      <c r="E68" s="223"/>
      <c r="F68" s="223"/>
      <c r="G68" s="223"/>
      <c r="H68" s="223"/>
      <c r="I68" s="51"/>
      <c r="J68" s="51"/>
      <c r="K68" s="51"/>
      <c r="L68" s="51"/>
    </row>
    <row r="69" spans="1:12" ht="15.75" customHeight="1">
      <c r="A69" s="51"/>
      <c r="B69" s="223"/>
      <c r="C69" s="51"/>
      <c r="D69" s="223"/>
      <c r="E69" s="223"/>
      <c r="F69" s="223"/>
      <c r="G69" s="223"/>
      <c r="H69" s="223"/>
      <c r="I69" s="51"/>
      <c r="J69" s="51"/>
      <c r="K69" s="51"/>
      <c r="L69" s="51"/>
    </row>
    <row r="70" spans="1:12" ht="15.75" customHeight="1">
      <c r="A70" s="51"/>
      <c r="B70" s="223"/>
      <c r="C70" s="51"/>
      <c r="D70" s="223"/>
      <c r="E70" s="223"/>
      <c r="F70" s="223"/>
      <c r="G70" s="223"/>
      <c r="H70" s="223"/>
      <c r="I70" s="51"/>
      <c r="J70" s="51"/>
      <c r="K70" s="51"/>
      <c r="L70" s="51"/>
    </row>
    <row r="71" spans="1:12" ht="15.75" customHeight="1">
      <c r="A71" s="51"/>
      <c r="B71" s="223"/>
      <c r="C71" s="51"/>
      <c r="D71" s="223"/>
      <c r="E71" s="223"/>
      <c r="F71" s="223"/>
      <c r="G71" s="223"/>
      <c r="H71" s="223"/>
      <c r="I71" s="51"/>
      <c r="J71" s="51"/>
      <c r="K71" s="51"/>
      <c r="L71" s="51"/>
    </row>
    <row r="72" spans="1:12" ht="15.75" customHeight="1">
      <c r="A72" s="51"/>
      <c r="B72" s="223"/>
      <c r="C72" s="51"/>
      <c r="D72" s="223"/>
      <c r="E72" s="223"/>
      <c r="F72" s="223"/>
      <c r="G72" s="223"/>
      <c r="H72" s="223"/>
      <c r="I72" s="51"/>
      <c r="J72" s="51"/>
      <c r="K72" s="51"/>
      <c r="L72" s="51"/>
    </row>
    <row r="73" spans="1:12" ht="15.75" customHeight="1">
      <c r="A73" s="51"/>
      <c r="B73" s="223"/>
      <c r="C73" s="51"/>
      <c r="D73" s="223"/>
      <c r="E73" s="223"/>
      <c r="F73" s="223"/>
      <c r="G73" s="223"/>
      <c r="H73" s="223"/>
      <c r="I73" s="51"/>
      <c r="J73" s="51"/>
      <c r="K73" s="51"/>
      <c r="L73" s="51"/>
    </row>
    <row r="74" spans="1:12" ht="15.75" customHeight="1">
      <c r="A74" s="51"/>
      <c r="B74" s="223"/>
      <c r="C74" s="51"/>
      <c r="D74" s="223"/>
      <c r="E74" s="223"/>
      <c r="F74" s="223"/>
      <c r="G74" s="223"/>
      <c r="H74" s="223"/>
      <c r="I74" s="51"/>
      <c r="J74" s="51"/>
      <c r="K74" s="51"/>
      <c r="L74" s="51"/>
    </row>
    <row r="75" spans="1:12" ht="15.75" customHeight="1">
      <c r="A75" s="51"/>
      <c r="B75" s="223"/>
      <c r="C75" s="51"/>
      <c r="D75" s="223"/>
      <c r="E75" s="223"/>
      <c r="F75" s="223"/>
      <c r="G75" s="223"/>
      <c r="H75" s="223"/>
      <c r="I75" s="51"/>
      <c r="J75" s="51"/>
      <c r="K75" s="51"/>
      <c r="L75" s="51"/>
    </row>
    <row r="76" spans="1:12" ht="15.75" customHeight="1">
      <c r="A76" s="51"/>
      <c r="B76" s="223"/>
      <c r="C76" s="51"/>
      <c r="D76" s="223"/>
      <c r="E76" s="223"/>
      <c r="F76" s="223"/>
      <c r="G76" s="223"/>
      <c r="H76" s="223"/>
      <c r="I76" s="51"/>
      <c r="J76" s="51"/>
      <c r="K76" s="51"/>
      <c r="L76" s="51"/>
    </row>
    <row r="77" spans="1:12" ht="15.75" customHeight="1">
      <c r="A77" s="51"/>
      <c r="B77" s="223"/>
      <c r="C77" s="51"/>
      <c r="D77" s="223"/>
      <c r="E77" s="223"/>
      <c r="F77" s="223"/>
      <c r="G77" s="223"/>
      <c r="H77" s="223"/>
      <c r="I77" s="51"/>
      <c r="J77" s="51"/>
      <c r="K77" s="51"/>
      <c r="L77" s="51"/>
    </row>
    <row r="78" spans="1:12" ht="15.75" customHeight="1">
      <c r="A78" s="51"/>
      <c r="B78" s="223"/>
      <c r="C78" s="51"/>
      <c r="D78" s="223"/>
      <c r="E78" s="223"/>
      <c r="F78" s="223"/>
      <c r="G78" s="223"/>
      <c r="H78" s="223"/>
      <c r="I78" s="51"/>
      <c r="J78" s="51"/>
      <c r="K78" s="51"/>
      <c r="L78" s="51"/>
    </row>
    <row r="79" spans="1:12" ht="15.75" customHeight="1">
      <c r="A79" s="51"/>
      <c r="B79" s="223"/>
      <c r="C79" s="51"/>
      <c r="D79" s="223"/>
      <c r="E79" s="223"/>
      <c r="F79" s="223"/>
      <c r="G79" s="223"/>
      <c r="H79" s="223"/>
      <c r="I79" s="51"/>
      <c r="J79" s="51"/>
      <c r="K79" s="51"/>
      <c r="L79" s="51"/>
    </row>
    <row r="80" spans="1:12" ht="15.75" customHeight="1">
      <c r="A80" s="51"/>
      <c r="B80" s="223"/>
      <c r="C80" s="51"/>
      <c r="D80" s="223"/>
      <c r="E80" s="223"/>
      <c r="F80" s="223"/>
      <c r="G80" s="223"/>
      <c r="H80" s="223"/>
      <c r="I80" s="51"/>
      <c r="J80" s="51"/>
      <c r="K80" s="51"/>
      <c r="L80" s="51"/>
    </row>
    <row r="81" spans="1:12" ht="15.75" customHeight="1">
      <c r="A81" s="51"/>
      <c r="B81" s="223"/>
      <c r="C81" s="51"/>
      <c r="D81" s="223"/>
      <c r="E81" s="223"/>
      <c r="F81" s="223"/>
      <c r="G81" s="223"/>
      <c r="H81" s="223"/>
      <c r="I81" s="51"/>
      <c r="J81" s="51"/>
      <c r="K81" s="51"/>
      <c r="L81" s="51"/>
    </row>
    <row r="82" spans="1:12" ht="15.75" customHeight="1">
      <c r="A82" s="51"/>
      <c r="B82" s="223"/>
      <c r="C82" s="51"/>
      <c r="D82" s="223"/>
      <c r="E82" s="223"/>
      <c r="F82" s="223"/>
      <c r="G82" s="223"/>
      <c r="H82" s="223"/>
      <c r="I82" s="51"/>
      <c r="J82" s="51"/>
      <c r="K82" s="51"/>
      <c r="L82" s="51"/>
    </row>
    <row r="83" spans="1:12" ht="15.75" customHeight="1">
      <c r="A83" s="51"/>
      <c r="B83" s="223"/>
      <c r="C83" s="51"/>
      <c r="D83" s="223"/>
      <c r="E83" s="223"/>
      <c r="F83" s="223"/>
      <c r="G83" s="223"/>
      <c r="H83" s="223"/>
      <c r="I83" s="51"/>
      <c r="J83" s="51"/>
      <c r="K83" s="51"/>
      <c r="L83" s="51"/>
    </row>
    <row r="84" spans="1:12" ht="15.75" customHeight="1">
      <c r="A84" s="51"/>
      <c r="B84" s="223"/>
      <c r="C84" s="51"/>
      <c r="D84" s="223"/>
      <c r="E84" s="223"/>
      <c r="F84" s="223"/>
      <c r="G84" s="223"/>
      <c r="H84" s="223"/>
      <c r="I84" s="51"/>
      <c r="J84" s="51"/>
      <c r="K84" s="51"/>
      <c r="L84" s="51"/>
    </row>
    <row r="85" spans="1:12" ht="15.75" customHeight="1">
      <c r="A85" s="51"/>
      <c r="B85" s="223"/>
      <c r="C85" s="51"/>
      <c r="D85" s="223"/>
      <c r="E85" s="223"/>
      <c r="F85" s="223"/>
      <c r="G85" s="223"/>
      <c r="H85" s="223"/>
      <c r="I85" s="51"/>
      <c r="J85" s="51"/>
      <c r="K85" s="51"/>
      <c r="L85" s="51"/>
    </row>
    <row r="86" spans="1:12" ht="15.75" customHeight="1">
      <c r="A86" s="51"/>
      <c r="B86" s="223"/>
      <c r="C86" s="51"/>
      <c r="D86" s="223"/>
      <c r="E86" s="223"/>
      <c r="F86" s="223"/>
      <c r="G86" s="223"/>
      <c r="H86" s="223"/>
      <c r="I86" s="51"/>
      <c r="J86" s="51"/>
      <c r="K86" s="51"/>
      <c r="L86" s="51"/>
    </row>
    <row r="87" spans="1:12" ht="15.75" customHeight="1">
      <c r="A87" s="51"/>
      <c r="B87" s="223"/>
      <c r="C87" s="51"/>
      <c r="D87" s="223"/>
      <c r="E87" s="223"/>
      <c r="F87" s="223"/>
      <c r="G87" s="223"/>
      <c r="H87" s="223"/>
      <c r="I87" s="51"/>
      <c r="J87" s="51"/>
      <c r="K87" s="51"/>
      <c r="L87" s="51"/>
    </row>
    <row r="88" spans="1:12" ht="15.75" customHeight="1">
      <c r="A88" s="51"/>
      <c r="B88" s="223"/>
      <c r="C88" s="51"/>
      <c r="D88" s="223"/>
      <c r="E88" s="223"/>
      <c r="F88" s="223"/>
      <c r="G88" s="223"/>
      <c r="H88" s="223"/>
      <c r="I88" s="51"/>
      <c r="J88" s="51"/>
      <c r="K88" s="51"/>
      <c r="L88" s="51"/>
    </row>
    <row r="89" spans="1:12" ht="15.75" customHeight="1">
      <c r="A89" s="51"/>
      <c r="B89" s="223"/>
      <c r="C89" s="51"/>
      <c r="D89" s="223"/>
      <c r="E89" s="223"/>
      <c r="F89" s="223"/>
      <c r="G89" s="223"/>
      <c r="H89" s="223"/>
      <c r="I89" s="51"/>
      <c r="J89" s="51"/>
      <c r="K89" s="51"/>
      <c r="L89" s="51"/>
    </row>
    <row r="90" spans="1:12" ht="15.75" customHeight="1">
      <c r="A90" s="51"/>
      <c r="B90" s="223"/>
      <c r="C90" s="51"/>
      <c r="D90" s="223"/>
      <c r="E90" s="223"/>
      <c r="F90" s="223"/>
      <c r="G90" s="223"/>
      <c r="H90" s="223"/>
      <c r="I90" s="51"/>
      <c r="J90" s="51"/>
      <c r="K90" s="51"/>
      <c r="L90" s="51"/>
    </row>
    <row r="91" spans="1:12" ht="15.75" customHeight="1">
      <c r="A91" s="51"/>
      <c r="B91" s="223"/>
      <c r="C91" s="51"/>
      <c r="D91" s="223"/>
      <c r="E91" s="223"/>
      <c r="F91" s="223"/>
      <c r="G91" s="223"/>
      <c r="H91" s="223"/>
      <c r="I91" s="51"/>
      <c r="J91" s="51"/>
      <c r="K91" s="51"/>
      <c r="L91" s="51"/>
    </row>
    <row r="92" spans="1:12" ht="15.75" customHeight="1">
      <c r="A92" s="51"/>
      <c r="B92" s="223"/>
      <c r="C92" s="51"/>
      <c r="D92" s="223"/>
      <c r="E92" s="223"/>
      <c r="F92" s="223"/>
      <c r="G92" s="223"/>
      <c r="H92" s="223"/>
      <c r="I92" s="51"/>
      <c r="J92" s="51"/>
      <c r="K92" s="51"/>
      <c r="L92" s="51"/>
    </row>
    <row r="93" spans="1:12" ht="15.75" customHeight="1">
      <c r="A93" s="51"/>
      <c r="B93" s="223"/>
      <c r="C93" s="51"/>
      <c r="D93" s="223"/>
      <c r="E93" s="223"/>
      <c r="F93" s="223"/>
      <c r="G93" s="223"/>
      <c r="H93" s="223"/>
      <c r="I93" s="51"/>
      <c r="J93" s="51"/>
      <c r="K93" s="51"/>
      <c r="L93" s="51"/>
    </row>
    <row r="94" spans="1:12" ht="15.75" customHeight="1">
      <c r="A94" s="51"/>
      <c r="B94" s="223"/>
      <c r="C94" s="51"/>
      <c r="D94" s="223"/>
      <c r="E94" s="223"/>
      <c r="F94" s="223"/>
      <c r="G94" s="223"/>
      <c r="H94" s="223"/>
      <c r="I94" s="51"/>
      <c r="J94" s="51"/>
      <c r="K94" s="51"/>
      <c r="L94" s="51"/>
    </row>
    <row r="95" spans="1:12" ht="15.75" customHeight="1">
      <c r="A95" s="51"/>
      <c r="B95" s="223"/>
      <c r="C95" s="51"/>
      <c r="D95" s="223"/>
      <c r="E95" s="223"/>
      <c r="F95" s="223"/>
      <c r="G95" s="223"/>
      <c r="H95" s="223"/>
      <c r="I95" s="51"/>
      <c r="J95" s="51"/>
      <c r="K95" s="51"/>
      <c r="L95" s="51"/>
    </row>
    <row r="96" spans="1:12" ht="15.75" customHeight="1">
      <c r="A96" s="51"/>
      <c r="B96" s="223"/>
      <c r="C96" s="51"/>
      <c r="D96" s="223"/>
      <c r="E96" s="223"/>
      <c r="F96" s="223"/>
      <c r="G96" s="223"/>
      <c r="H96" s="223"/>
      <c r="I96" s="51"/>
      <c r="J96" s="51"/>
      <c r="K96" s="51"/>
      <c r="L96" s="51"/>
    </row>
    <row r="97" spans="1:12" ht="15.75" customHeight="1">
      <c r="A97" s="51"/>
      <c r="B97" s="223"/>
      <c r="C97" s="51"/>
      <c r="D97" s="223"/>
      <c r="E97" s="223"/>
      <c r="F97" s="223"/>
      <c r="G97" s="223"/>
      <c r="H97" s="223"/>
      <c r="I97" s="51"/>
      <c r="J97" s="51"/>
      <c r="K97" s="51"/>
      <c r="L97" s="51"/>
    </row>
    <row r="98" spans="1:12" ht="15.75" customHeight="1">
      <c r="A98" s="51"/>
      <c r="B98" s="223"/>
      <c r="C98" s="51"/>
      <c r="D98" s="223"/>
      <c r="E98" s="223"/>
      <c r="F98" s="223"/>
      <c r="G98" s="223"/>
      <c r="H98" s="223"/>
      <c r="I98" s="51"/>
      <c r="J98" s="51"/>
      <c r="K98" s="51"/>
      <c r="L98" s="51"/>
    </row>
    <row r="99" spans="1:12" ht="15.75" customHeight="1">
      <c r="A99" s="51"/>
      <c r="B99" s="223"/>
      <c r="C99" s="51"/>
      <c r="D99" s="223"/>
      <c r="E99" s="223"/>
      <c r="F99" s="223"/>
      <c r="G99" s="223"/>
      <c r="H99" s="223"/>
      <c r="I99" s="51"/>
      <c r="J99" s="51"/>
      <c r="K99" s="51"/>
      <c r="L99" s="51"/>
    </row>
    <row r="100" spans="1:12" ht="15.75" customHeight="1">
      <c r="A100" s="51"/>
      <c r="B100" s="223"/>
      <c r="C100" s="51"/>
      <c r="D100" s="223"/>
      <c r="E100" s="223"/>
      <c r="F100" s="223"/>
      <c r="G100" s="223"/>
      <c r="H100" s="223"/>
      <c r="I100" s="51"/>
      <c r="J100" s="51"/>
      <c r="K100" s="51"/>
      <c r="L100" s="51"/>
    </row>
    <row r="101" spans="1:12" ht="15.75" customHeight="1">
      <c r="A101" s="51"/>
      <c r="B101" s="223"/>
      <c r="C101" s="51"/>
      <c r="D101" s="223"/>
      <c r="E101" s="223"/>
      <c r="F101" s="223"/>
      <c r="G101" s="223"/>
      <c r="H101" s="223"/>
      <c r="I101" s="51"/>
      <c r="J101" s="51"/>
      <c r="K101" s="51"/>
      <c r="L101" s="51"/>
    </row>
    <row r="102" spans="1:12" ht="15.75" customHeight="1">
      <c r="A102" s="51"/>
      <c r="B102" s="223"/>
      <c r="C102" s="51"/>
      <c r="D102" s="223"/>
      <c r="E102" s="223"/>
      <c r="F102" s="223"/>
      <c r="G102" s="223"/>
      <c r="H102" s="223"/>
      <c r="I102" s="51"/>
      <c r="J102" s="51"/>
      <c r="K102" s="51"/>
      <c r="L102" s="51"/>
    </row>
    <row r="103" spans="1:12" ht="15.75" customHeight="1">
      <c r="A103" s="51"/>
      <c r="B103" s="223"/>
      <c r="C103" s="51"/>
      <c r="D103" s="223"/>
      <c r="E103" s="223"/>
      <c r="F103" s="223"/>
      <c r="G103" s="223"/>
      <c r="H103" s="223"/>
      <c r="I103" s="51"/>
      <c r="J103" s="51"/>
      <c r="K103" s="51"/>
      <c r="L103" s="51"/>
    </row>
    <row r="104" spans="1:12" ht="15.75" customHeight="1">
      <c r="A104" s="51"/>
      <c r="B104" s="223"/>
      <c r="C104" s="51"/>
      <c r="D104" s="223"/>
      <c r="E104" s="223"/>
      <c r="F104" s="223"/>
      <c r="G104" s="223"/>
      <c r="H104" s="223"/>
      <c r="I104" s="51"/>
      <c r="J104" s="51"/>
      <c r="K104" s="51"/>
      <c r="L104" s="51"/>
    </row>
    <row r="105" spans="1:12" ht="15.75" customHeight="1">
      <c r="A105" s="51"/>
      <c r="B105" s="223"/>
      <c r="C105" s="51"/>
      <c r="D105" s="223"/>
      <c r="E105" s="223"/>
      <c r="F105" s="223"/>
      <c r="G105" s="223"/>
      <c r="H105" s="223"/>
      <c r="I105" s="51"/>
      <c r="J105" s="51"/>
      <c r="K105" s="51"/>
      <c r="L105" s="51"/>
    </row>
    <row r="106" spans="1:12" ht="15.75" customHeight="1">
      <c r="A106" s="51"/>
      <c r="B106" s="223"/>
      <c r="C106" s="51"/>
      <c r="D106" s="223"/>
      <c r="E106" s="223"/>
      <c r="F106" s="223"/>
      <c r="G106" s="223"/>
      <c r="H106" s="223"/>
      <c r="I106" s="51"/>
      <c r="J106" s="51"/>
      <c r="K106" s="51"/>
      <c r="L106" s="51"/>
    </row>
    <row r="107" spans="1:12" ht="15.75" customHeight="1">
      <c r="A107" s="51"/>
      <c r="B107" s="223"/>
      <c r="C107" s="51"/>
      <c r="D107" s="223"/>
      <c r="E107" s="223"/>
      <c r="F107" s="223"/>
      <c r="G107" s="223"/>
      <c r="H107" s="223"/>
      <c r="I107" s="51"/>
      <c r="J107" s="51"/>
      <c r="K107" s="51"/>
      <c r="L107" s="51"/>
    </row>
    <row r="108" spans="1:12" ht="15.75" customHeight="1">
      <c r="A108" s="51"/>
      <c r="B108" s="223"/>
      <c r="C108" s="51"/>
      <c r="D108" s="223"/>
      <c r="E108" s="223"/>
      <c r="F108" s="223"/>
      <c r="G108" s="223"/>
      <c r="H108" s="223"/>
      <c r="I108" s="51"/>
      <c r="J108" s="51"/>
      <c r="K108" s="51"/>
      <c r="L108" s="51"/>
    </row>
    <row r="109" spans="1:12" ht="15.75" customHeight="1">
      <c r="A109" s="51"/>
      <c r="B109" s="223"/>
      <c r="C109" s="51"/>
      <c r="D109" s="223"/>
      <c r="E109" s="223"/>
      <c r="F109" s="223"/>
      <c r="G109" s="223"/>
      <c r="H109" s="223"/>
      <c r="I109" s="51"/>
      <c r="J109" s="51"/>
      <c r="K109" s="51"/>
      <c r="L109" s="51"/>
    </row>
    <row r="110" spans="1:12" ht="15.75" customHeight="1">
      <c r="A110" s="51"/>
      <c r="B110" s="223"/>
      <c r="C110" s="51"/>
      <c r="D110" s="223"/>
      <c r="E110" s="223"/>
      <c r="F110" s="223"/>
      <c r="G110" s="223"/>
      <c r="H110" s="223"/>
      <c r="I110" s="51"/>
      <c r="J110" s="51"/>
      <c r="K110" s="51"/>
      <c r="L110" s="51"/>
    </row>
    <row r="111" spans="1:12" ht="15.75" customHeight="1">
      <c r="A111" s="51"/>
      <c r="B111" s="223"/>
      <c r="C111" s="51"/>
      <c r="D111" s="223"/>
      <c r="E111" s="223"/>
      <c r="F111" s="223"/>
      <c r="G111" s="223"/>
      <c r="H111" s="223"/>
      <c r="I111" s="51"/>
      <c r="J111" s="51"/>
      <c r="K111" s="51"/>
      <c r="L111" s="51"/>
    </row>
    <row r="112" spans="1:12" ht="15.75" customHeight="1">
      <c r="A112" s="51"/>
      <c r="B112" s="223"/>
      <c r="C112" s="51"/>
      <c r="D112" s="223"/>
      <c r="E112" s="223"/>
      <c r="F112" s="223"/>
      <c r="G112" s="223"/>
      <c r="H112" s="223"/>
      <c r="I112" s="51"/>
      <c r="J112" s="51"/>
      <c r="K112" s="51"/>
      <c r="L112" s="51"/>
    </row>
    <row r="113" spans="1:12" ht="15.75" customHeight="1">
      <c r="A113" s="51"/>
      <c r="B113" s="223"/>
      <c r="C113" s="51"/>
      <c r="D113" s="223"/>
      <c r="E113" s="223"/>
      <c r="F113" s="223"/>
      <c r="G113" s="223"/>
      <c r="H113" s="223"/>
      <c r="I113" s="51"/>
      <c r="J113" s="51"/>
      <c r="K113" s="51"/>
      <c r="L113" s="51"/>
    </row>
    <row r="114" spans="1:12" ht="15.75" customHeight="1">
      <c r="A114" s="51"/>
      <c r="B114" s="223"/>
      <c r="C114" s="51"/>
      <c r="D114" s="223"/>
      <c r="E114" s="223"/>
      <c r="F114" s="223"/>
      <c r="G114" s="223"/>
      <c r="H114" s="223"/>
      <c r="I114" s="51"/>
      <c r="J114" s="51"/>
      <c r="K114" s="51"/>
      <c r="L114" s="51"/>
    </row>
    <row r="115" spans="1:12" ht="15.75" customHeight="1">
      <c r="A115" s="51"/>
      <c r="B115" s="223"/>
      <c r="C115" s="51"/>
      <c r="D115" s="223"/>
      <c r="E115" s="223"/>
      <c r="F115" s="223"/>
      <c r="G115" s="223"/>
      <c r="H115" s="223"/>
      <c r="I115" s="51"/>
      <c r="J115" s="51"/>
      <c r="K115" s="51"/>
      <c r="L115" s="51"/>
    </row>
    <row r="116" spans="1:12" ht="15.75" customHeight="1">
      <c r="A116" s="51"/>
      <c r="B116" s="223"/>
      <c r="C116" s="51"/>
      <c r="D116" s="223"/>
      <c r="E116" s="223"/>
      <c r="F116" s="223"/>
      <c r="G116" s="223"/>
      <c r="H116" s="223"/>
      <c r="I116" s="51"/>
      <c r="J116" s="51"/>
      <c r="K116" s="51"/>
      <c r="L116" s="51"/>
    </row>
    <row r="117" spans="1:12" ht="15.75" customHeight="1">
      <c r="A117" s="51"/>
      <c r="B117" s="223"/>
      <c r="C117" s="51"/>
      <c r="D117" s="223"/>
      <c r="E117" s="223"/>
      <c r="F117" s="223"/>
      <c r="G117" s="223"/>
      <c r="H117" s="223"/>
      <c r="I117" s="51"/>
      <c r="J117" s="51"/>
      <c r="K117" s="51"/>
      <c r="L117" s="51"/>
    </row>
    <row r="118" spans="1:12" ht="15.75" customHeight="1">
      <c r="A118" s="51"/>
      <c r="B118" s="223"/>
      <c r="C118" s="51"/>
      <c r="D118" s="223"/>
      <c r="E118" s="223"/>
      <c r="F118" s="223"/>
      <c r="G118" s="223"/>
      <c r="H118" s="223"/>
      <c r="I118" s="51"/>
      <c r="J118" s="51"/>
      <c r="K118" s="51"/>
      <c r="L118" s="51"/>
    </row>
    <row r="119" spans="1:12" ht="15.75" customHeight="1">
      <c r="A119" s="51"/>
      <c r="B119" s="223"/>
      <c r="C119" s="51"/>
      <c r="D119" s="223"/>
      <c r="E119" s="223"/>
      <c r="F119" s="223"/>
      <c r="G119" s="223"/>
      <c r="H119" s="223"/>
      <c r="I119" s="51"/>
      <c r="J119" s="51"/>
      <c r="K119" s="51"/>
      <c r="L119" s="51"/>
    </row>
    <row r="120" spans="1:12" ht="15.75" customHeight="1">
      <c r="A120" s="51"/>
      <c r="B120" s="223"/>
      <c r="C120" s="51"/>
      <c r="D120" s="223"/>
      <c r="E120" s="223"/>
      <c r="F120" s="223"/>
      <c r="G120" s="223"/>
      <c r="H120" s="223"/>
      <c r="I120" s="51"/>
      <c r="J120" s="51"/>
      <c r="K120" s="51"/>
      <c r="L120" s="51"/>
    </row>
    <row r="121" spans="1:12" ht="15.75" customHeight="1">
      <c r="A121" s="51"/>
      <c r="B121" s="223"/>
      <c r="C121" s="51"/>
      <c r="D121" s="223"/>
      <c r="E121" s="223"/>
      <c r="F121" s="223"/>
      <c r="G121" s="223"/>
      <c r="H121" s="223"/>
      <c r="I121" s="51"/>
      <c r="J121" s="51"/>
      <c r="K121" s="51"/>
      <c r="L121" s="51"/>
    </row>
    <row r="122" spans="1:12" ht="15.75" customHeight="1">
      <c r="A122" s="51"/>
      <c r="B122" s="223"/>
      <c r="C122" s="51"/>
      <c r="D122" s="223"/>
      <c r="E122" s="223"/>
      <c r="F122" s="223"/>
      <c r="G122" s="223"/>
      <c r="H122" s="223"/>
      <c r="I122" s="51"/>
      <c r="J122" s="51"/>
      <c r="K122" s="51"/>
      <c r="L122" s="51"/>
    </row>
    <row r="123" spans="1:12" ht="15.75" customHeight="1">
      <c r="A123" s="51"/>
      <c r="B123" s="223"/>
      <c r="C123" s="51"/>
      <c r="D123" s="223"/>
      <c r="E123" s="223"/>
      <c r="F123" s="223"/>
      <c r="G123" s="223"/>
      <c r="H123" s="223"/>
      <c r="I123" s="51"/>
      <c r="J123" s="51"/>
      <c r="K123" s="51"/>
      <c r="L123" s="51"/>
    </row>
    <row r="124" spans="1:12" ht="15.75" customHeight="1">
      <c r="A124" s="51"/>
      <c r="B124" s="223"/>
      <c r="C124" s="51"/>
      <c r="D124" s="223"/>
      <c r="E124" s="223"/>
      <c r="F124" s="223"/>
      <c r="G124" s="223"/>
      <c r="H124" s="223"/>
      <c r="I124" s="51"/>
      <c r="J124" s="51"/>
      <c r="K124" s="51"/>
      <c r="L124" s="51"/>
    </row>
    <row r="125" spans="1:12" ht="15.75" customHeight="1">
      <c r="A125" s="51"/>
      <c r="B125" s="223"/>
      <c r="C125" s="51"/>
      <c r="D125" s="223"/>
      <c r="E125" s="223"/>
      <c r="F125" s="223"/>
      <c r="G125" s="223"/>
      <c r="H125" s="223"/>
      <c r="I125" s="51"/>
      <c r="J125" s="51"/>
      <c r="K125" s="51"/>
      <c r="L125" s="51"/>
    </row>
    <row r="126" spans="1:12" ht="15.75" customHeight="1">
      <c r="A126" s="51"/>
      <c r="B126" s="223"/>
      <c r="C126" s="51"/>
      <c r="D126" s="223"/>
      <c r="E126" s="223"/>
      <c r="F126" s="223"/>
      <c r="G126" s="223"/>
      <c r="H126" s="223"/>
      <c r="I126" s="51"/>
      <c r="J126" s="51"/>
      <c r="K126" s="51"/>
      <c r="L126" s="51"/>
    </row>
    <row r="127" spans="1:12" ht="15.75" customHeight="1">
      <c r="A127" s="51"/>
      <c r="B127" s="223"/>
      <c r="C127" s="51"/>
      <c r="D127" s="223"/>
      <c r="E127" s="223"/>
      <c r="F127" s="223"/>
      <c r="G127" s="223"/>
      <c r="H127" s="223"/>
      <c r="I127" s="51"/>
      <c r="J127" s="51"/>
      <c r="K127" s="51"/>
      <c r="L127" s="51"/>
    </row>
    <row r="128" spans="1:12" ht="15.75" customHeight="1">
      <c r="A128" s="51"/>
      <c r="B128" s="223"/>
      <c r="C128" s="51"/>
      <c r="D128" s="223"/>
      <c r="E128" s="223"/>
      <c r="F128" s="223"/>
      <c r="G128" s="223"/>
      <c r="H128" s="223"/>
      <c r="I128" s="51"/>
      <c r="J128" s="51"/>
      <c r="K128" s="51"/>
      <c r="L128" s="51"/>
    </row>
    <row r="129" spans="1:12" ht="15.75" customHeight="1">
      <c r="A129" s="51"/>
      <c r="B129" s="223"/>
      <c r="C129" s="51"/>
      <c r="D129" s="223"/>
      <c r="E129" s="223"/>
      <c r="F129" s="223"/>
      <c r="G129" s="223"/>
      <c r="H129" s="223"/>
      <c r="I129" s="51"/>
      <c r="J129" s="51"/>
      <c r="K129" s="51"/>
      <c r="L129" s="51"/>
    </row>
    <row r="130" spans="1:12" ht="15.75" customHeight="1">
      <c r="A130" s="51"/>
      <c r="B130" s="223"/>
      <c r="C130" s="51"/>
      <c r="D130" s="223"/>
      <c r="E130" s="223"/>
      <c r="F130" s="223"/>
      <c r="G130" s="223"/>
      <c r="H130" s="223"/>
      <c r="I130" s="51"/>
      <c r="J130" s="51"/>
      <c r="K130" s="51"/>
      <c r="L130" s="51"/>
    </row>
    <row r="131" spans="1:12" ht="15.75" customHeight="1">
      <c r="A131" s="51"/>
      <c r="B131" s="223"/>
      <c r="C131" s="51"/>
      <c r="D131" s="223"/>
      <c r="E131" s="223"/>
      <c r="F131" s="223"/>
      <c r="G131" s="223"/>
      <c r="H131" s="223"/>
      <c r="I131" s="51"/>
      <c r="J131" s="51"/>
      <c r="K131" s="51"/>
      <c r="L131" s="51"/>
    </row>
    <row r="132" spans="1:12" ht="15.75" customHeight="1">
      <c r="A132" s="51"/>
      <c r="B132" s="223"/>
      <c r="C132" s="51"/>
      <c r="D132" s="223"/>
      <c r="E132" s="223"/>
      <c r="F132" s="223"/>
      <c r="G132" s="223"/>
      <c r="H132" s="223"/>
      <c r="I132" s="51"/>
      <c r="J132" s="51"/>
      <c r="K132" s="51"/>
      <c r="L132" s="51"/>
    </row>
    <row r="133" spans="1:12" ht="15.75" customHeight="1">
      <c r="A133" s="51"/>
      <c r="B133" s="223"/>
      <c r="C133" s="51"/>
      <c r="D133" s="223"/>
      <c r="E133" s="223"/>
      <c r="F133" s="223"/>
      <c r="G133" s="223"/>
      <c r="H133" s="223"/>
      <c r="I133" s="51"/>
      <c r="J133" s="51"/>
      <c r="K133" s="51"/>
      <c r="L133" s="51"/>
    </row>
    <row r="134" spans="1:12" ht="15.75" customHeight="1">
      <c r="A134" s="51"/>
      <c r="B134" s="223"/>
      <c r="C134" s="51"/>
      <c r="D134" s="223"/>
      <c r="E134" s="223"/>
      <c r="F134" s="223"/>
      <c r="G134" s="223"/>
      <c r="H134" s="223"/>
      <c r="I134" s="51"/>
      <c r="J134" s="51"/>
      <c r="K134" s="51"/>
      <c r="L134" s="51"/>
    </row>
    <row r="135" spans="1:12" ht="15.75" customHeight="1">
      <c r="A135" s="51"/>
      <c r="B135" s="223"/>
      <c r="C135" s="51"/>
      <c r="D135" s="223"/>
      <c r="E135" s="223"/>
      <c r="F135" s="223"/>
      <c r="G135" s="223"/>
      <c r="H135" s="223"/>
      <c r="I135" s="51"/>
      <c r="J135" s="51"/>
      <c r="K135" s="51"/>
      <c r="L135" s="51"/>
    </row>
    <row r="136" spans="1:12" ht="15.75" customHeight="1">
      <c r="A136" s="51"/>
      <c r="B136" s="223"/>
      <c r="C136" s="51"/>
      <c r="D136" s="223"/>
      <c r="E136" s="223"/>
      <c r="F136" s="223"/>
      <c r="G136" s="223"/>
      <c r="H136" s="223"/>
      <c r="I136" s="51"/>
      <c r="J136" s="51"/>
      <c r="K136" s="51"/>
      <c r="L136" s="51"/>
    </row>
    <row r="137" spans="1:12" ht="15.75" customHeight="1">
      <c r="A137" s="51"/>
      <c r="B137" s="223"/>
      <c r="C137" s="51"/>
      <c r="D137" s="223"/>
      <c r="E137" s="223"/>
      <c r="F137" s="223"/>
      <c r="G137" s="223"/>
      <c r="H137" s="223"/>
      <c r="I137" s="51"/>
      <c r="J137" s="51"/>
      <c r="K137" s="51"/>
      <c r="L137" s="51"/>
    </row>
    <row r="138" spans="1:12" ht="15.75" customHeight="1">
      <c r="A138" s="51"/>
      <c r="B138" s="223"/>
      <c r="C138" s="51"/>
      <c r="D138" s="223"/>
      <c r="E138" s="223"/>
      <c r="F138" s="223"/>
      <c r="G138" s="223"/>
      <c r="H138" s="223"/>
      <c r="I138" s="51"/>
      <c r="J138" s="51"/>
      <c r="K138" s="51"/>
      <c r="L138" s="51"/>
    </row>
    <row r="139" spans="1:12" ht="15.75" customHeight="1">
      <c r="A139" s="51"/>
      <c r="B139" s="223"/>
      <c r="C139" s="51"/>
      <c r="D139" s="223"/>
      <c r="E139" s="223"/>
      <c r="F139" s="223"/>
      <c r="G139" s="223"/>
      <c r="H139" s="223"/>
      <c r="I139" s="51"/>
      <c r="J139" s="51"/>
      <c r="K139" s="51"/>
      <c r="L139" s="51"/>
    </row>
    <row r="140" spans="1:12" ht="15.75" customHeight="1">
      <c r="A140" s="51"/>
      <c r="B140" s="223"/>
      <c r="C140" s="51"/>
      <c r="D140" s="223"/>
      <c r="E140" s="223"/>
      <c r="F140" s="223"/>
      <c r="G140" s="223"/>
      <c r="H140" s="223"/>
      <c r="I140" s="51"/>
      <c r="J140" s="51"/>
      <c r="K140" s="51"/>
      <c r="L140" s="51"/>
    </row>
    <row r="141" spans="1:12" ht="15.75" customHeight="1">
      <c r="A141" s="51"/>
      <c r="B141" s="223"/>
      <c r="C141" s="51"/>
      <c r="D141" s="223"/>
      <c r="E141" s="223"/>
      <c r="F141" s="223"/>
      <c r="G141" s="223"/>
      <c r="H141" s="223"/>
      <c r="I141" s="51"/>
      <c r="J141" s="51"/>
      <c r="K141" s="51"/>
      <c r="L141" s="51"/>
    </row>
    <row r="142" spans="1:12" ht="15.75" customHeight="1">
      <c r="A142" s="51"/>
      <c r="B142" s="223"/>
      <c r="C142" s="51"/>
      <c r="D142" s="223"/>
      <c r="E142" s="223"/>
      <c r="F142" s="223"/>
      <c r="G142" s="223"/>
      <c r="H142" s="223"/>
      <c r="I142" s="51"/>
      <c r="J142" s="51"/>
      <c r="K142" s="51"/>
      <c r="L142" s="51"/>
    </row>
    <row r="143" spans="1:12" ht="15.75" customHeight="1">
      <c r="A143" s="51"/>
      <c r="B143" s="223"/>
      <c r="C143" s="51"/>
      <c r="D143" s="223"/>
      <c r="E143" s="223"/>
      <c r="F143" s="223"/>
      <c r="G143" s="223"/>
      <c r="H143" s="223"/>
      <c r="I143" s="51"/>
      <c r="J143" s="51"/>
      <c r="K143" s="51"/>
      <c r="L143" s="51"/>
    </row>
    <row r="144" spans="1:12" ht="15.75" customHeight="1">
      <c r="A144" s="51"/>
      <c r="B144" s="223"/>
      <c r="C144" s="51"/>
      <c r="D144" s="223"/>
      <c r="E144" s="223"/>
      <c r="F144" s="223"/>
      <c r="G144" s="223"/>
      <c r="H144" s="223"/>
      <c r="I144" s="51"/>
      <c r="J144" s="51"/>
      <c r="K144" s="51"/>
      <c r="L144" s="51"/>
    </row>
    <row r="145" spans="1:12" ht="15.75" customHeight="1">
      <c r="A145" s="51"/>
      <c r="B145" s="223"/>
      <c r="C145" s="51"/>
      <c r="D145" s="223"/>
      <c r="E145" s="223"/>
      <c r="F145" s="223"/>
      <c r="G145" s="223"/>
      <c r="H145" s="223"/>
      <c r="I145" s="51"/>
      <c r="J145" s="51"/>
      <c r="K145" s="51"/>
      <c r="L145" s="51"/>
    </row>
    <row r="146" spans="1:12" ht="15.75" customHeight="1">
      <c r="A146" s="51"/>
      <c r="B146" s="223"/>
      <c r="C146" s="51"/>
      <c r="D146" s="223"/>
      <c r="E146" s="223"/>
      <c r="F146" s="223"/>
      <c r="G146" s="223"/>
      <c r="H146" s="223"/>
      <c r="I146" s="51"/>
      <c r="J146" s="51"/>
      <c r="K146" s="51"/>
      <c r="L146" s="51"/>
    </row>
    <row r="147" spans="1:12" ht="15.75" customHeight="1">
      <c r="A147" s="51"/>
      <c r="B147" s="223"/>
      <c r="C147" s="51"/>
      <c r="D147" s="223"/>
      <c r="E147" s="223"/>
      <c r="F147" s="223"/>
      <c r="G147" s="223"/>
      <c r="H147" s="223"/>
      <c r="I147" s="51"/>
      <c r="J147" s="51"/>
      <c r="K147" s="51"/>
      <c r="L147" s="51"/>
    </row>
    <row r="148" spans="1:12" ht="15.75" customHeight="1">
      <c r="A148" s="51"/>
      <c r="B148" s="223"/>
      <c r="C148" s="51"/>
      <c r="D148" s="223"/>
      <c r="E148" s="223"/>
      <c r="F148" s="223"/>
      <c r="G148" s="223"/>
      <c r="H148" s="223"/>
      <c r="I148" s="51"/>
      <c r="J148" s="51"/>
      <c r="K148" s="51"/>
      <c r="L148" s="51"/>
    </row>
    <row r="149" spans="1:12" ht="15.75" customHeight="1">
      <c r="A149" s="51"/>
      <c r="B149" s="223"/>
      <c r="C149" s="51"/>
      <c r="D149" s="223"/>
      <c r="E149" s="223"/>
      <c r="F149" s="223"/>
      <c r="G149" s="223"/>
      <c r="H149" s="223"/>
      <c r="I149" s="51"/>
      <c r="J149" s="51"/>
      <c r="K149" s="51"/>
      <c r="L149" s="51"/>
    </row>
    <row r="150" spans="1:12" ht="15.75" customHeight="1">
      <c r="A150" s="51"/>
      <c r="B150" s="223"/>
      <c r="C150" s="51"/>
      <c r="D150" s="223"/>
      <c r="E150" s="223"/>
      <c r="F150" s="223"/>
      <c r="G150" s="223"/>
      <c r="H150" s="223"/>
      <c r="I150" s="51"/>
      <c r="J150" s="51"/>
      <c r="K150" s="51"/>
      <c r="L150" s="51"/>
    </row>
    <row r="151" spans="1:12" ht="15.75" customHeight="1">
      <c r="A151" s="51"/>
      <c r="B151" s="223"/>
      <c r="C151" s="51"/>
      <c r="D151" s="223"/>
      <c r="E151" s="223"/>
      <c r="F151" s="223"/>
      <c r="G151" s="223"/>
      <c r="H151" s="223"/>
      <c r="I151" s="51"/>
      <c r="J151" s="51"/>
      <c r="K151" s="51"/>
      <c r="L151" s="51"/>
    </row>
    <row r="152" spans="1:12" ht="15.75" customHeight="1">
      <c r="A152" s="51"/>
      <c r="B152" s="223"/>
      <c r="C152" s="51"/>
      <c r="D152" s="223"/>
      <c r="E152" s="223"/>
      <c r="F152" s="223"/>
      <c r="G152" s="223"/>
      <c r="H152" s="223"/>
      <c r="I152" s="51"/>
      <c r="J152" s="51"/>
      <c r="K152" s="51"/>
      <c r="L152" s="51"/>
    </row>
    <row r="153" spans="1:12" ht="15.75" customHeight="1">
      <c r="A153" s="51"/>
      <c r="B153" s="223"/>
      <c r="C153" s="51"/>
      <c r="D153" s="223"/>
      <c r="E153" s="223"/>
      <c r="F153" s="223"/>
      <c r="G153" s="223"/>
      <c r="H153" s="223"/>
      <c r="I153" s="51"/>
      <c r="J153" s="51"/>
      <c r="K153" s="51"/>
      <c r="L153" s="51"/>
    </row>
    <row r="154" spans="1:12" ht="15.75" customHeight="1">
      <c r="A154" s="51"/>
      <c r="B154" s="223"/>
      <c r="C154" s="51"/>
      <c r="D154" s="223"/>
      <c r="E154" s="223"/>
      <c r="F154" s="223"/>
      <c r="G154" s="223"/>
      <c r="H154" s="223"/>
      <c r="I154" s="51"/>
      <c r="J154" s="51"/>
      <c r="K154" s="51"/>
      <c r="L154" s="51"/>
    </row>
    <row r="155" spans="1:12" ht="15.75" customHeight="1">
      <c r="A155" s="51"/>
      <c r="B155" s="223"/>
      <c r="C155" s="51"/>
      <c r="D155" s="223"/>
      <c r="E155" s="223"/>
      <c r="F155" s="223"/>
      <c r="G155" s="223"/>
      <c r="H155" s="223"/>
      <c r="I155" s="51"/>
      <c r="J155" s="51"/>
      <c r="K155" s="51"/>
      <c r="L155" s="51"/>
    </row>
    <row r="156" spans="1:12" ht="15.75" customHeight="1">
      <c r="A156" s="51"/>
      <c r="B156" s="223"/>
      <c r="C156" s="51"/>
      <c r="D156" s="223"/>
      <c r="E156" s="223"/>
      <c r="F156" s="223"/>
      <c r="G156" s="223"/>
      <c r="H156" s="223"/>
      <c r="I156" s="51"/>
      <c r="J156" s="51"/>
      <c r="K156" s="51"/>
      <c r="L156" s="51"/>
    </row>
    <row r="157" spans="1:12" ht="15.75" customHeight="1">
      <c r="A157" s="51"/>
      <c r="B157" s="223"/>
      <c r="C157" s="51"/>
      <c r="D157" s="223"/>
      <c r="E157" s="223"/>
      <c r="F157" s="223"/>
      <c r="G157" s="223"/>
      <c r="H157" s="223"/>
      <c r="I157" s="51"/>
      <c r="J157" s="51"/>
      <c r="K157" s="51"/>
      <c r="L157" s="51"/>
    </row>
    <row r="158" spans="1:12" ht="15.75" customHeight="1">
      <c r="A158" s="51"/>
      <c r="B158" s="223"/>
      <c r="C158" s="51"/>
      <c r="D158" s="223"/>
      <c r="E158" s="223"/>
      <c r="F158" s="223"/>
      <c r="G158" s="223"/>
      <c r="H158" s="223"/>
      <c r="I158" s="51"/>
      <c r="J158" s="51"/>
      <c r="K158" s="51"/>
      <c r="L158" s="51"/>
    </row>
    <row r="159" spans="1:12" ht="15.75" customHeight="1">
      <c r="A159" s="51"/>
      <c r="B159" s="223"/>
      <c r="C159" s="51"/>
      <c r="D159" s="223"/>
      <c r="E159" s="223"/>
      <c r="F159" s="223"/>
      <c r="G159" s="223"/>
      <c r="H159" s="223"/>
      <c r="I159" s="51"/>
      <c r="J159" s="51"/>
      <c r="K159" s="51"/>
      <c r="L159" s="51"/>
    </row>
    <row r="160" spans="1:12" ht="15.75" customHeight="1">
      <c r="A160" s="51"/>
      <c r="B160" s="223"/>
      <c r="C160" s="51"/>
      <c r="D160" s="223"/>
      <c r="E160" s="223"/>
      <c r="F160" s="223"/>
      <c r="G160" s="223"/>
      <c r="H160" s="223"/>
      <c r="I160" s="51"/>
      <c r="J160" s="51"/>
      <c r="K160" s="51"/>
      <c r="L160" s="51"/>
    </row>
    <row r="161" spans="1:12" ht="15.75" customHeight="1">
      <c r="A161" s="51"/>
      <c r="B161" s="223"/>
      <c r="C161" s="51"/>
      <c r="D161" s="223"/>
      <c r="E161" s="223"/>
      <c r="F161" s="223"/>
      <c r="G161" s="223"/>
      <c r="H161" s="223"/>
      <c r="I161" s="51"/>
      <c r="J161" s="51"/>
      <c r="K161" s="51"/>
      <c r="L161" s="51"/>
    </row>
    <row r="162" spans="1:12" ht="15.75" customHeight="1">
      <c r="A162" s="51"/>
      <c r="B162" s="223"/>
      <c r="C162" s="51"/>
      <c r="D162" s="223"/>
      <c r="E162" s="223"/>
      <c r="F162" s="223"/>
      <c r="G162" s="223"/>
      <c r="H162" s="223"/>
      <c r="I162" s="51"/>
      <c r="J162" s="51"/>
      <c r="K162" s="51"/>
      <c r="L162" s="51"/>
    </row>
    <row r="163" spans="1:12" ht="15.75" customHeight="1">
      <c r="A163" s="51"/>
      <c r="B163" s="223"/>
      <c r="C163" s="51"/>
      <c r="D163" s="223"/>
      <c r="E163" s="223"/>
      <c r="F163" s="223"/>
      <c r="G163" s="223"/>
      <c r="H163" s="223"/>
      <c r="I163" s="51"/>
      <c r="J163" s="51"/>
      <c r="K163" s="51"/>
      <c r="L163" s="51"/>
    </row>
    <row r="164" spans="1:12" ht="15.75" customHeight="1">
      <c r="A164" s="51"/>
      <c r="B164" s="223"/>
      <c r="C164" s="51"/>
      <c r="D164" s="223"/>
      <c r="E164" s="223"/>
      <c r="F164" s="223"/>
      <c r="G164" s="223"/>
      <c r="H164" s="223"/>
      <c r="I164" s="51"/>
      <c r="J164" s="51"/>
      <c r="K164" s="51"/>
      <c r="L164" s="51"/>
    </row>
    <row r="165" spans="1:12" ht="15.75" customHeight="1">
      <c r="A165" s="51"/>
      <c r="B165" s="223"/>
      <c r="C165" s="51"/>
      <c r="D165" s="223"/>
      <c r="E165" s="223"/>
      <c r="F165" s="223"/>
      <c r="G165" s="223"/>
      <c r="H165" s="223"/>
      <c r="I165" s="51"/>
      <c r="J165" s="51"/>
      <c r="K165" s="51"/>
      <c r="L165" s="51"/>
    </row>
    <row r="166" spans="1:12" ht="15.75" customHeight="1">
      <c r="A166" s="51"/>
      <c r="B166" s="223"/>
      <c r="C166" s="51"/>
      <c r="D166" s="223"/>
      <c r="E166" s="223"/>
      <c r="F166" s="223"/>
      <c r="G166" s="223"/>
      <c r="H166" s="223"/>
      <c r="I166" s="51"/>
      <c r="J166" s="51"/>
      <c r="K166" s="51"/>
      <c r="L166" s="51"/>
    </row>
    <row r="167" spans="1:12" ht="15.75" customHeight="1">
      <c r="A167" s="51"/>
      <c r="B167" s="223"/>
      <c r="C167" s="51"/>
      <c r="D167" s="223"/>
      <c r="E167" s="223"/>
      <c r="F167" s="223"/>
      <c r="G167" s="223"/>
      <c r="H167" s="223"/>
      <c r="I167" s="51"/>
      <c r="J167" s="51"/>
      <c r="K167" s="51"/>
      <c r="L167" s="51"/>
    </row>
    <row r="168" spans="1:12" ht="15.75" customHeight="1">
      <c r="A168" s="51"/>
      <c r="B168" s="223"/>
      <c r="C168" s="51"/>
      <c r="D168" s="223"/>
      <c r="E168" s="223"/>
      <c r="F168" s="223"/>
      <c r="G168" s="223"/>
      <c r="H168" s="223"/>
      <c r="I168" s="51"/>
      <c r="J168" s="51"/>
      <c r="K168" s="51"/>
      <c r="L168" s="51"/>
    </row>
    <row r="169" spans="1:12" ht="15.75" customHeight="1">
      <c r="A169" s="51"/>
      <c r="B169" s="223"/>
      <c r="C169" s="51"/>
      <c r="D169" s="223"/>
      <c r="E169" s="223"/>
      <c r="F169" s="223"/>
      <c r="G169" s="223"/>
      <c r="H169" s="223"/>
      <c r="I169" s="51"/>
      <c r="J169" s="51"/>
      <c r="K169" s="51"/>
      <c r="L169" s="51"/>
    </row>
    <row r="170" spans="1:12" ht="15.75" customHeight="1">
      <c r="A170" s="51"/>
      <c r="B170" s="223"/>
      <c r="C170" s="51"/>
      <c r="D170" s="223"/>
      <c r="E170" s="223"/>
      <c r="F170" s="223"/>
      <c r="G170" s="223"/>
      <c r="H170" s="223"/>
      <c r="I170" s="51"/>
      <c r="J170" s="51"/>
      <c r="K170" s="51"/>
      <c r="L170" s="51"/>
    </row>
    <row r="171" spans="1:12" ht="15.75" customHeight="1">
      <c r="A171" s="51"/>
      <c r="B171" s="223"/>
      <c r="C171" s="51"/>
      <c r="D171" s="223"/>
      <c r="E171" s="223"/>
      <c r="F171" s="223"/>
      <c r="G171" s="223"/>
      <c r="H171" s="223"/>
      <c r="I171" s="51"/>
      <c r="J171" s="51"/>
      <c r="K171" s="51"/>
      <c r="L171" s="51"/>
    </row>
    <row r="172" spans="1:12" ht="15.75" customHeight="1">
      <c r="A172" s="51"/>
      <c r="B172" s="223"/>
      <c r="C172" s="51"/>
      <c r="D172" s="223"/>
      <c r="E172" s="223"/>
      <c r="F172" s="223"/>
      <c r="G172" s="223"/>
      <c r="H172" s="223"/>
      <c r="I172" s="51"/>
      <c r="J172" s="51"/>
      <c r="K172" s="51"/>
      <c r="L172" s="51"/>
    </row>
    <row r="173" spans="1:12" ht="15.75" customHeight="1">
      <c r="A173" s="51"/>
      <c r="B173" s="223"/>
      <c r="C173" s="51"/>
      <c r="D173" s="223"/>
      <c r="E173" s="223"/>
      <c r="F173" s="223"/>
      <c r="G173" s="223"/>
      <c r="H173" s="223"/>
      <c r="I173" s="51"/>
      <c r="J173" s="51"/>
      <c r="K173" s="51"/>
      <c r="L173" s="51"/>
    </row>
    <row r="174" spans="1:12" ht="15.75" customHeight="1">
      <c r="A174" s="51"/>
      <c r="B174" s="223"/>
      <c r="C174" s="51"/>
      <c r="D174" s="223"/>
      <c r="E174" s="223"/>
      <c r="F174" s="223"/>
      <c r="G174" s="223"/>
      <c r="H174" s="223"/>
      <c r="I174" s="51"/>
      <c r="J174" s="51"/>
      <c r="K174" s="51"/>
      <c r="L174" s="51"/>
    </row>
    <row r="175" spans="1:12" ht="15.75" customHeight="1">
      <c r="A175" s="51"/>
      <c r="B175" s="223"/>
      <c r="C175" s="51"/>
      <c r="D175" s="223"/>
      <c r="E175" s="223"/>
      <c r="F175" s="223"/>
      <c r="G175" s="223"/>
      <c r="H175" s="223"/>
      <c r="I175" s="51"/>
      <c r="J175" s="51"/>
      <c r="K175" s="51"/>
      <c r="L175" s="51"/>
    </row>
    <row r="176" spans="1:12" ht="15.75" customHeight="1">
      <c r="A176" s="51"/>
      <c r="B176" s="223"/>
      <c r="C176" s="51"/>
      <c r="D176" s="223"/>
      <c r="E176" s="223"/>
      <c r="F176" s="223"/>
      <c r="G176" s="223"/>
      <c r="H176" s="223"/>
      <c r="I176" s="51"/>
      <c r="J176" s="51"/>
      <c r="K176" s="51"/>
      <c r="L176" s="51"/>
    </row>
    <row r="177" spans="1:12" ht="15.75" customHeight="1">
      <c r="A177" s="51"/>
      <c r="B177" s="223"/>
      <c r="C177" s="51"/>
      <c r="D177" s="223"/>
      <c r="E177" s="223"/>
      <c r="F177" s="223"/>
      <c r="G177" s="223"/>
      <c r="H177" s="223"/>
      <c r="I177" s="51"/>
      <c r="J177" s="51"/>
      <c r="K177" s="51"/>
      <c r="L177" s="51"/>
    </row>
    <row r="178" spans="1:12" ht="15.75" customHeight="1">
      <c r="A178" s="51"/>
      <c r="B178" s="223"/>
      <c r="C178" s="51"/>
      <c r="D178" s="223"/>
      <c r="E178" s="223"/>
      <c r="F178" s="223"/>
      <c r="G178" s="223"/>
      <c r="H178" s="223"/>
      <c r="I178" s="51"/>
      <c r="J178" s="51"/>
      <c r="K178" s="51"/>
      <c r="L178" s="51"/>
    </row>
    <row r="179" spans="1:12" ht="15.75" customHeight="1">
      <c r="A179" s="51"/>
      <c r="B179" s="223"/>
      <c r="C179" s="51"/>
      <c r="D179" s="223"/>
      <c r="E179" s="223"/>
      <c r="F179" s="223"/>
      <c r="G179" s="223"/>
      <c r="H179" s="223"/>
      <c r="I179" s="51"/>
      <c r="J179" s="51"/>
      <c r="K179" s="51"/>
      <c r="L179" s="51"/>
    </row>
    <row r="180" spans="1:12" ht="15.75" customHeight="1">
      <c r="A180" s="51"/>
      <c r="B180" s="223"/>
      <c r="C180" s="51"/>
      <c r="D180" s="223"/>
      <c r="E180" s="223"/>
      <c r="F180" s="223"/>
      <c r="G180" s="223"/>
      <c r="H180" s="223"/>
      <c r="I180" s="51"/>
      <c r="J180" s="51"/>
      <c r="K180" s="51"/>
      <c r="L180" s="51"/>
    </row>
    <row r="181" spans="1:12" ht="15.75" customHeight="1">
      <c r="A181" s="51"/>
      <c r="B181" s="223"/>
      <c r="C181" s="51"/>
      <c r="D181" s="223"/>
      <c r="E181" s="223"/>
      <c r="F181" s="223"/>
      <c r="G181" s="223"/>
      <c r="H181" s="223"/>
      <c r="I181" s="51"/>
      <c r="J181" s="51"/>
      <c r="K181" s="51"/>
      <c r="L181" s="51"/>
    </row>
    <row r="182" spans="1:12" ht="15.75" customHeight="1">
      <c r="A182" s="51"/>
      <c r="B182" s="223"/>
      <c r="C182" s="51"/>
      <c r="D182" s="223"/>
      <c r="E182" s="223"/>
      <c r="F182" s="223"/>
      <c r="G182" s="223"/>
      <c r="H182" s="223"/>
      <c r="I182" s="51"/>
      <c r="J182" s="51"/>
      <c r="K182" s="51"/>
      <c r="L182" s="51"/>
    </row>
    <row r="183" spans="1:12" ht="15.75" customHeight="1">
      <c r="A183" s="51"/>
      <c r="B183" s="223"/>
      <c r="C183" s="51"/>
      <c r="D183" s="223"/>
      <c r="E183" s="223"/>
      <c r="F183" s="223"/>
      <c r="G183" s="223"/>
      <c r="H183" s="223"/>
      <c r="I183" s="51"/>
      <c r="J183" s="51"/>
      <c r="K183" s="51"/>
      <c r="L183" s="51"/>
    </row>
    <row r="184" spans="1:12" ht="15.75" customHeight="1">
      <c r="A184" s="51"/>
      <c r="B184" s="223"/>
      <c r="C184" s="51"/>
      <c r="D184" s="223"/>
      <c r="E184" s="223"/>
      <c r="F184" s="223"/>
      <c r="G184" s="223"/>
      <c r="H184" s="223"/>
      <c r="I184" s="51"/>
      <c r="J184" s="51"/>
      <c r="K184" s="51"/>
      <c r="L184" s="51"/>
    </row>
    <row r="185" spans="1:12" ht="15.75" customHeight="1">
      <c r="A185" s="51"/>
      <c r="B185" s="223"/>
      <c r="C185" s="51"/>
      <c r="D185" s="223"/>
      <c r="E185" s="223"/>
      <c r="F185" s="223"/>
      <c r="G185" s="223"/>
      <c r="H185" s="223"/>
      <c r="I185" s="51"/>
      <c r="J185" s="51"/>
      <c r="K185" s="51"/>
      <c r="L185" s="51"/>
    </row>
    <row r="186" spans="1:12" ht="15.75" customHeight="1">
      <c r="A186" s="51"/>
      <c r="B186" s="223"/>
      <c r="C186" s="51"/>
      <c r="D186" s="223"/>
      <c r="E186" s="223"/>
      <c r="F186" s="223"/>
      <c r="G186" s="223"/>
      <c r="H186" s="223"/>
      <c r="I186" s="51"/>
      <c r="J186" s="51"/>
      <c r="K186" s="51"/>
      <c r="L186" s="51"/>
    </row>
    <row r="187" spans="1:12" ht="15.75" customHeight="1">
      <c r="A187" s="51"/>
      <c r="B187" s="223"/>
      <c r="C187" s="51"/>
      <c r="D187" s="223"/>
      <c r="E187" s="223"/>
      <c r="F187" s="223"/>
      <c r="G187" s="223"/>
      <c r="H187" s="223"/>
      <c r="I187" s="51"/>
      <c r="J187" s="51"/>
      <c r="K187" s="51"/>
      <c r="L187" s="51"/>
    </row>
    <row r="188" spans="1:12" ht="15.75" customHeight="1">
      <c r="A188" s="51"/>
      <c r="B188" s="223"/>
      <c r="C188" s="51"/>
      <c r="D188" s="223"/>
      <c r="E188" s="223"/>
      <c r="F188" s="223"/>
      <c r="G188" s="223"/>
      <c r="H188" s="223"/>
      <c r="I188" s="51"/>
      <c r="J188" s="51"/>
      <c r="K188" s="51"/>
      <c r="L188" s="51"/>
    </row>
    <row r="189" spans="1:12" ht="15.75" customHeight="1">
      <c r="A189" s="51"/>
      <c r="B189" s="223"/>
      <c r="C189" s="51"/>
      <c r="D189" s="223"/>
      <c r="E189" s="223"/>
      <c r="F189" s="223"/>
      <c r="G189" s="223"/>
      <c r="H189" s="223"/>
      <c r="I189" s="51"/>
      <c r="J189" s="51"/>
      <c r="K189" s="51"/>
      <c r="L189" s="51"/>
    </row>
    <row r="190" spans="1:12" ht="15.75" customHeight="1">
      <c r="A190" s="51"/>
      <c r="B190" s="223"/>
      <c r="C190" s="51"/>
      <c r="D190" s="223"/>
      <c r="E190" s="223"/>
      <c r="F190" s="223"/>
      <c r="G190" s="223"/>
      <c r="H190" s="223"/>
      <c r="I190" s="51"/>
      <c r="J190" s="51"/>
      <c r="K190" s="51"/>
      <c r="L190" s="51"/>
    </row>
    <row r="191" spans="1:12" ht="15.75" customHeight="1">
      <c r="A191" s="51"/>
      <c r="B191" s="223"/>
      <c r="C191" s="51"/>
      <c r="D191" s="223"/>
      <c r="E191" s="223"/>
      <c r="F191" s="223"/>
      <c r="G191" s="223"/>
      <c r="H191" s="223"/>
      <c r="I191" s="51"/>
      <c r="J191" s="51"/>
      <c r="K191" s="51"/>
      <c r="L191" s="51"/>
    </row>
    <row r="192" spans="1:12" ht="15.75" customHeight="1">
      <c r="A192" s="51"/>
      <c r="B192" s="223"/>
      <c r="C192" s="51"/>
      <c r="D192" s="223"/>
      <c r="E192" s="223"/>
      <c r="F192" s="223"/>
      <c r="G192" s="223"/>
      <c r="H192" s="223"/>
      <c r="I192" s="51"/>
      <c r="J192" s="51"/>
      <c r="K192" s="51"/>
      <c r="L192" s="51"/>
    </row>
    <row r="193" spans="1:12" ht="15.75" customHeight="1">
      <c r="A193" s="51"/>
      <c r="B193" s="223"/>
      <c r="C193" s="51"/>
      <c r="D193" s="223"/>
      <c r="E193" s="223"/>
      <c r="F193" s="223"/>
      <c r="G193" s="223"/>
      <c r="H193" s="223"/>
      <c r="I193" s="51"/>
      <c r="J193" s="51"/>
      <c r="K193" s="51"/>
      <c r="L193" s="51"/>
    </row>
    <row r="194" spans="1:12" ht="15.75" customHeight="1">
      <c r="A194" s="51"/>
      <c r="B194" s="223"/>
      <c r="C194" s="51"/>
      <c r="D194" s="223"/>
      <c r="E194" s="223"/>
      <c r="F194" s="223"/>
      <c r="G194" s="223"/>
      <c r="H194" s="223"/>
      <c r="I194" s="51"/>
      <c r="J194" s="51"/>
      <c r="K194" s="51"/>
      <c r="L194" s="51"/>
    </row>
    <row r="195" spans="1:12" ht="15.75" customHeight="1">
      <c r="A195" s="51"/>
      <c r="B195" s="223"/>
      <c r="C195" s="51"/>
      <c r="D195" s="223"/>
      <c r="E195" s="223"/>
      <c r="F195" s="223"/>
      <c r="G195" s="223"/>
      <c r="H195" s="223"/>
      <c r="I195" s="51"/>
      <c r="J195" s="51"/>
      <c r="K195" s="51"/>
      <c r="L195" s="51"/>
    </row>
    <row r="196" spans="1:12" ht="15.75" customHeight="1">
      <c r="A196" s="51"/>
      <c r="B196" s="223"/>
      <c r="C196" s="51"/>
      <c r="D196" s="223"/>
      <c r="E196" s="223"/>
      <c r="F196" s="223"/>
      <c r="G196" s="223"/>
      <c r="H196" s="223"/>
      <c r="I196" s="51"/>
      <c r="J196" s="51"/>
      <c r="K196" s="51"/>
      <c r="L196" s="51"/>
    </row>
    <row r="197" spans="1:12" ht="15.75" customHeight="1">
      <c r="A197" s="51"/>
      <c r="B197" s="223"/>
      <c r="C197" s="51"/>
      <c r="D197" s="223"/>
      <c r="E197" s="223"/>
      <c r="F197" s="223"/>
      <c r="G197" s="223"/>
      <c r="H197" s="223"/>
      <c r="I197" s="51"/>
      <c r="J197" s="51"/>
      <c r="K197" s="51"/>
      <c r="L197" s="51"/>
    </row>
    <row r="198" spans="1:12" ht="15.75" customHeight="1">
      <c r="A198" s="51"/>
      <c r="B198" s="223"/>
      <c r="C198" s="51"/>
      <c r="D198" s="223"/>
      <c r="E198" s="223"/>
      <c r="F198" s="223"/>
      <c r="G198" s="223"/>
      <c r="H198" s="223"/>
      <c r="I198" s="51"/>
      <c r="J198" s="51"/>
      <c r="K198" s="51"/>
      <c r="L198" s="51"/>
    </row>
    <row r="199" spans="1:12" ht="15.75" customHeight="1">
      <c r="A199" s="51"/>
      <c r="B199" s="223"/>
      <c r="C199" s="51"/>
      <c r="D199" s="223"/>
      <c r="E199" s="223"/>
      <c r="F199" s="223"/>
      <c r="G199" s="223"/>
      <c r="H199" s="223"/>
      <c r="I199" s="51"/>
      <c r="J199" s="51"/>
      <c r="K199" s="51"/>
      <c r="L199" s="51"/>
    </row>
    <row r="200" spans="1:12" ht="15.75" customHeight="1">
      <c r="A200" s="51"/>
      <c r="B200" s="223"/>
      <c r="C200" s="51"/>
      <c r="D200" s="223"/>
      <c r="E200" s="223"/>
      <c r="F200" s="223"/>
      <c r="G200" s="223"/>
      <c r="H200" s="223"/>
      <c r="I200" s="51"/>
      <c r="J200" s="51"/>
      <c r="K200" s="51"/>
      <c r="L200" s="51"/>
    </row>
    <row r="201" spans="1:12" ht="15.75" customHeight="1">
      <c r="A201" s="51"/>
      <c r="B201" s="223"/>
      <c r="C201" s="51"/>
      <c r="D201" s="223"/>
      <c r="E201" s="223"/>
      <c r="F201" s="223"/>
      <c r="G201" s="223"/>
      <c r="H201" s="223"/>
      <c r="I201" s="51"/>
      <c r="J201" s="51"/>
      <c r="K201" s="51"/>
      <c r="L201" s="51"/>
    </row>
    <row r="202" spans="1:12" ht="15.75" customHeight="1">
      <c r="A202" s="51"/>
      <c r="B202" s="223"/>
      <c r="C202" s="51"/>
      <c r="D202" s="223"/>
      <c r="E202" s="223"/>
      <c r="F202" s="223"/>
      <c r="G202" s="223"/>
      <c r="H202" s="223"/>
      <c r="I202" s="51"/>
      <c r="J202" s="51"/>
      <c r="K202" s="51"/>
      <c r="L202" s="51"/>
    </row>
    <row r="203" spans="1:12" ht="15.75" customHeight="1">
      <c r="A203" s="51"/>
      <c r="B203" s="223"/>
      <c r="C203" s="51"/>
      <c r="D203" s="223"/>
      <c r="E203" s="223"/>
      <c r="F203" s="223"/>
      <c r="G203" s="223"/>
      <c r="H203" s="223"/>
      <c r="I203" s="51"/>
      <c r="J203" s="51"/>
      <c r="K203" s="51"/>
      <c r="L203" s="51"/>
    </row>
    <row r="204" spans="1:12" ht="15.75" customHeight="1">
      <c r="A204" s="51"/>
      <c r="B204" s="223"/>
      <c r="C204" s="51"/>
      <c r="D204" s="223"/>
      <c r="E204" s="223"/>
      <c r="F204" s="223"/>
      <c r="G204" s="223"/>
      <c r="H204" s="223"/>
      <c r="I204" s="51"/>
      <c r="J204" s="51"/>
      <c r="K204" s="51"/>
      <c r="L204" s="51"/>
    </row>
    <row r="205" spans="1:12" ht="15.75" customHeight="1">
      <c r="A205" s="51"/>
      <c r="B205" s="223"/>
      <c r="C205" s="51"/>
      <c r="D205" s="223"/>
      <c r="E205" s="223"/>
      <c r="F205" s="223"/>
      <c r="G205" s="223"/>
      <c r="H205" s="223"/>
      <c r="I205" s="51"/>
      <c r="J205" s="51"/>
      <c r="K205" s="51"/>
      <c r="L205" s="51"/>
    </row>
    <row r="206" spans="1:12" ht="15.75" customHeight="1">
      <c r="A206" s="51"/>
      <c r="B206" s="223"/>
      <c r="C206" s="51"/>
      <c r="D206" s="223"/>
      <c r="E206" s="223"/>
      <c r="F206" s="223"/>
      <c r="G206" s="223"/>
      <c r="H206" s="223"/>
      <c r="I206" s="51"/>
      <c r="J206" s="51"/>
      <c r="K206" s="51"/>
      <c r="L206" s="51"/>
    </row>
    <row r="207" spans="1:12" ht="15.75" customHeight="1">
      <c r="A207" s="51"/>
      <c r="B207" s="223"/>
      <c r="C207" s="51"/>
      <c r="D207" s="223"/>
      <c r="E207" s="223"/>
      <c r="F207" s="223"/>
      <c r="G207" s="223"/>
      <c r="H207" s="223"/>
      <c r="I207" s="51"/>
      <c r="J207" s="51"/>
      <c r="K207" s="51"/>
      <c r="L207" s="51"/>
    </row>
    <row r="208" spans="1:12" ht="15.75" customHeight="1">
      <c r="A208" s="51"/>
      <c r="B208" s="223"/>
      <c r="C208" s="51"/>
      <c r="D208" s="223"/>
      <c r="E208" s="223"/>
      <c r="F208" s="223"/>
      <c r="G208" s="223"/>
      <c r="H208" s="223"/>
      <c r="I208" s="51"/>
      <c r="J208" s="51"/>
      <c r="K208" s="51"/>
      <c r="L208" s="51"/>
    </row>
    <row r="209" spans="1:12" ht="15.75" customHeight="1">
      <c r="A209" s="51"/>
      <c r="B209" s="223"/>
      <c r="C209" s="51"/>
      <c r="D209" s="223"/>
      <c r="E209" s="223"/>
      <c r="F209" s="223"/>
      <c r="G209" s="223"/>
      <c r="H209" s="223"/>
      <c r="I209" s="51"/>
      <c r="J209" s="51"/>
      <c r="K209" s="51"/>
      <c r="L209" s="51"/>
    </row>
    <row r="210" spans="1:12" ht="15.75" customHeight="1">
      <c r="A210" s="51"/>
      <c r="B210" s="223"/>
      <c r="C210" s="51"/>
      <c r="D210" s="223"/>
      <c r="E210" s="223"/>
      <c r="F210" s="223"/>
      <c r="G210" s="223"/>
      <c r="H210" s="223"/>
      <c r="I210" s="51"/>
      <c r="J210" s="51"/>
      <c r="K210" s="51"/>
      <c r="L210" s="51"/>
    </row>
    <row r="211" spans="1:12" ht="15.75" customHeight="1">
      <c r="A211" s="51"/>
      <c r="B211" s="223"/>
      <c r="C211" s="51"/>
      <c r="D211" s="223"/>
      <c r="E211" s="223"/>
      <c r="F211" s="223"/>
      <c r="G211" s="223"/>
      <c r="H211" s="223"/>
      <c r="I211" s="51"/>
      <c r="J211" s="51"/>
      <c r="K211" s="51"/>
      <c r="L211" s="51"/>
    </row>
    <row r="212" spans="1:12" ht="15.75" customHeight="1">
      <c r="A212" s="51"/>
      <c r="B212" s="223"/>
      <c r="C212" s="51"/>
      <c r="D212" s="223"/>
      <c r="E212" s="223"/>
      <c r="F212" s="223"/>
      <c r="G212" s="223"/>
      <c r="H212" s="223"/>
      <c r="I212" s="51"/>
      <c r="J212" s="51"/>
      <c r="K212" s="51"/>
      <c r="L212" s="51"/>
    </row>
    <row r="213" spans="1:12" ht="15.75" customHeight="1">
      <c r="A213" s="51"/>
      <c r="B213" s="223"/>
      <c r="C213" s="51"/>
      <c r="D213" s="223"/>
      <c r="E213" s="223"/>
      <c r="F213" s="223"/>
      <c r="G213" s="223"/>
      <c r="H213" s="223"/>
      <c r="I213" s="51"/>
      <c r="J213" s="51"/>
      <c r="K213" s="51"/>
      <c r="L213" s="51"/>
    </row>
    <row r="214" spans="1:12" ht="15.75" customHeight="1">
      <c r="A214" s="51"/>
      <c r="B214" s="223"/>
      <c r="C214" s="51"/>
      <c r="D214" s="223"/>
      <c r="E214" s="223"/>
      <c r="F214" s="223"/>
      <c r="G214" s="223"/>
      <c r="H214" s="223"/>
      <c r="I214" s="51"/>
      <c r="J214" s="51"/>
      <c r="K214" s="51"/>
      <c r="L214" s="51"/>
    </row>
    <row r="215" spans="1:12" ht="15.75" customHeight="1">
      <c r="A215" s="51"/>
      <c r="B215" s="223"/>
      <c r="C215" s="51"/>
      <c r="D215" s="223"/>
      <c r="E215" s="223"/>
      <c r="F215" s="223"/>
      <c r="G215" s="223"/>
      <c r="H215" s="223"/>
      <c r="I215" s="51"/>
      <c r="J215" s="51"/>
      <c r="K215" s="51"/>
      <c r="L215" s="51"/>
    </row>
    <row r="216" spans="1:12" ht="15.75" customHeight="1">
      <c r="A216" s="51"/>
      <c r="B216" s="223"/>
      <c r="C216" s="51"/>
      <c r="D216" s="223"/>
      <c r="E216" s="223"/>
      <c r="F216" s="223"/>
      <c r="G216" s="223"/>
      <c r="H216" s="223"/>
      <c r="I216" s="51"/>
      <c r="J216" s="51"/>
      <c r="K216" s="51"/>
      <c r="L216" s="51"/>
    </row>
    <row r="217" spans="1:12" ht="15.75" customHeight="1">
      <c r="A217" s="51"/>
      <c r="B217" s="223"/>
      <c r="C217" s="51"/>
      <c r="D217" s="223"/>
      <c r="E217" s="223"/>
      <c r="F217" s="223"/>
      <c r="G217" s="223"/>
      <c r="H217" s="223"/>
      <c r="I217" s="51"/>
      <c r="J217" s="51"/>
      <c r="K217" s="51"/>
      <c r="L217" s="51"/>
    </row>
    <row r="218" spans="1:12" ht="15.75" customHeight="1">
      <c r="A218" s="51"/>
      <c r="B218" s="223"/>
      <c r="C218" s="51"/>
      <c r="D218" s="223"/>
      <c r="E218" s="223"/>
      <c r="F218" s="223"/>
      <c r="G218" s="223"/>
      <c r="H218" s="223"/>
      <c r="I218" s="51"/>
      <c r="J218" s="51"/>
      <c r="K218" s="51"/>
      <c r="L218" s="51"/>
    </row>
    <row r="219" spans="1:12" ht="15.75" customHeight="1">
      <c r="A219" s="51"/>
      <c r="B219" s="223"/>
      <c r="C219" s="51"/>
      <c r="D219" s="223"/>
      <c r="E219" s="223"/>
      <c r="F219" s="223"/>
      <c r="G219" s="223"/>
      <c r="H219" s="223"/>
      <c r="I219" s="51"/>
      <c r="J219" s="51"/>
      <c r="K219" s="51"/>
      <c r="L219" s="51"/>
    </row>
    <row r="220" spans="1:12" ht="15.75" customHeight="1">
      <c r="A220" s="51"/>
      <c r="B220" s="223"/>
      <c r="C220" s="51"/>
      <c r="D220" s="223"/>
      <c r="E220" s="223"/>
      <c r="F220" s="223"/>
      <c r="G220" s="223"/>
      <c r="H220" s="223"/>
      <c r="I220" s="51"/>
      <c r="J220" s="51"/>
      <c r="K220" s="51"/>
      <c r="L220" s="51"/>
    </row>
    <row r="221" spans="1:12" ht="15.75" customHeight="1">
      <c r="A221" s="51"/>
      <c r="B221" s="223"/>
      <c r="C221" s="51"/>
      <c r="D221" s="223"/>
      <c r="E221" s="223"/>
      <c r="F221" s="223"/>
      <c r="G221" s="223"/>
      <c r="H221" s="223"/>
      <c r="I221" s="51"/>
      <c r="J221" s="51"/>
      <c r="K221" s="51"/>
      <c r="L221" s="51"/>
    </row>
    <row r="222" spans="1:12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1:12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1:12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1:12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1:12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1:12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1:12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1:12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1:12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1:12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1:12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1:12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1:12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1:12" ht="15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1:12" ht="15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1:12" ht="15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1:12" ht="15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1:12" ht="15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1:12" ht="15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15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 ht="15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ht="15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1:12" ht="15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1:12" ht="15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1:12" ht="15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1:12" ht="15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1:12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1:12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1:12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1:12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1:12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1:12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1:12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1:12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258" spans="1:12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</row>
    <row r="259" spans="1:12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</row>
    <row r="260" spans="1:12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1:12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</row>
    <row r="262" spans="1:12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1:12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4" spans="1:12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</row>
    <row r="265" spans="1:12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</row>
    <row r="266" spans="1:12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</row>
    <row r="267" spans="1:12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</row>
    <row r="268" spans="1:12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</row>
    <row r="269" spans="1:12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</row>
    <row r="270" spans="1:12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</row>
    <row r="271" spans="1:12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</row>
    <row r="272" spans="1:12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</row>
    <row r="273" spans="1:12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</row>
    <row r="274" spans="1:12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</row>
    <row r="275" spans="1:12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</row>
    <row r="276" spans="1:12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</row>
    <row r="277" spans="1:12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1:12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</row>
    <row r="279" spans="1:12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</row>
    <row r="280" spans="1:12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</row>
    <row r="281" spans="1:12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</row>
    <row r="282" spans="1:12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3" spans="1:12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</row>
    <row r="284" spans="1:12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</row>
    <row r="285" spans="1:12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</row>
    <row r="286" spans="1:12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</row>
    <row r="287" spans="1:12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</row>
    <row r="288" spans="1:12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</row>
    <row r="289" spans="1:12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</row>
    <row r="290" spans="1:12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</row>
    <row r="291" spans="1:12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</row>
    <row r="292" spans="1:12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</row>
    <row r="293" spans="1:12" ht="15.75" customHeight="1"/>
    <row r="294" spans="1:12" ht="15.75" customHeight="1"/>
    <row r="295" spans="1:12" ht="15.75" customHeight="1"/>
    <row r="296" spans="1:12" ht="15.75" customHeight="1"/>
    <row r="297" spans="1:12" ht="15.75" customHeight="1"/>
    <row r="298" spans="1:12" ht="15.75" customHeight="1"/>
    <row r="299" spans="1:12" ht="15.75" customHeight="1"/>
    <row r="300" spans="1:12" ht="15.75" customHeight="1"/>
    <row r="301" spans="1:12" ht="15.75" customHeight="1"/>
    <row r="302" spans="1:12" ht="15.75" customHeight="1"/>
    <row r="303" spans="1:12" ht="15.75" customHeight="1"/>
    <row r="304" spans="1:12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CAPA</vt:lpstr>
      <vt:lpstr>SCE_ESTADO</vt:lpstr>
      <vt:lpstr>SC1_FPOLIS</vt:lpstr>
      <vt:lpstr>SC2_ITAJAI</vt:lpstr>
      <vt:lpstr>SC3_CRICIÚMA</vt:lpstr>
      <vt:lpstr>SC4_JOINVILLE</vt:lpstr>
      <vt:lpstr>SC5_BLUMENAU</vt:lpstr>
      <vt:lpstr>SC6_OESTE </vt:lpstr>
      <vt:lpstr>TOTAL DE MÍDIA</vt:lpstr>
      <vt:lpstr> PROJETOS</vt:lpstr>
      <vt:lpstr>ROCK I COM AÇÃO</vt:lpstr>
      <vt:lpstr>ROCK I SEM AÇÃO</vt:lpstr>
      <vt:lpstr>INFOS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Miron</dc:creator>
  <cp:lastModifiedBy>Alice Aghinoni Fantin</cp:lastModifiedBy>
  <dcterms:created xsi:type="dcterms:W3CDTF">2022-09-28T20:06:13Z</dcterms:created>
  <dcterms:modified xsi:type="dcterms:W3CDTF">2024-04-10T13:04:13Z</dcterms:modified>
</cp:coreProperties>
</file>